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G:\DVS-WEB\DVS\Dokumente\"/>
    </mc:Choice>
  </mc:AlternateContent>
  <xr:revisionPtr revIDLastSave="0" documentId="8_{1ECA2FF8-19E5-4019-8186-9C7EA5B1BF93}" xr6:coauthVersionLast="47" xr6:coauthVersionMax="47" xr10:uidLastSave="{00000000-0000-0000-0000-000000000000}"/>
  <workbookProtection workbookAlgorithmName="SHA-512" workbookHashValue="YoxDNHPjNnDEHEA1WmG0PJaEWRE+QEnkKYmuCckWis39RVyPdg4Iy2T+hAFIU3jgrg0xfYOnmv9mZ1P0YS0mTA==" workbookSaltValue="W6Dg/SAuPKtKGi6JUmjbJw==" workbookSpinCount="100000" lockStructure="1"/>
  <bookViews>
    <workbookView xWindow="-28920" yWindow="-120" windowWidth="29040" windowHeight="17520" tabRatio="705" xr2:uid="{00000000-000D-0000-FFFF-FFFF00000000}"/>
  </bookViews>
  <sheets>
    <sheet name="Berchnungsgrundlage" sheetId="11" r:id="rId1"/>
    <sheet name="Eingabe" sheetId="14" r:id="rId2"/>
    <sheet name="Pensen" sheetId="15" r:id="rId3"/>
    <sheet name="Pensenumrechner" sheetId="9" r:id="rId4"/>
    <sheet name="IF, SSA, SD Pensen" sheetId="8" state="hidden" r:id="rId5"/>
    <sheet name="Berechnung SL-Pensum Schulpool" sheetId="7" state="hidden" r:id="rId6"/>
    <sheet name="5% Zuschlag IF, SAA, SPD " sheetId="13" state="hidden" r:id="rId7"/>
  </sheets>
  <definedNames>
    <definedName name="_xlnm.Print_Area" localSheetId="4">'IF, SSA, SD Pensen'!$A$1:$H$13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4" l="1"/>
  <c r="E25" i="14"/>
  <c r="E12" i="7" l="1"/>
  <c r="E17" i="7"/>
  <c r="B27" i="15" l="1"/>
  <c r="B13" i="9" l="1"/>
  <c r="C13" i="9"/>
  <c r="B20" i="9" l="1"/>
  <c r="A21" i="9"/>
  <c r="B15" i="9"/>
  <c r="A14" i="9"/>
  <c r="C14" i="9" s="1"/>
  <c r="A15" i="9"/>
  <c r="C6" i="9"/>
  <c r="B6" i="9"/>
  <c r="A8" i="9"/>
  <c r="A7" i="9"/>
  <c r="C21" i="7" l="1"/>
  <c r="F21" i="7" s="1"/>
  <c r="C20" i="7"/>
  <c r="F20" i="7" s="1"/>
  <c r="C19" i="7"/>
  <c r="G18" i="7"/>
  <c r="N17" i="7" s="1"/>
  <c r="C16" i="7"/>
  <c r="O13" i="7" s="1"/>
  <c r="E15" i="7"/>
  <c r="M12" i="7" s="1"/>
  <c r="C14" i="13" s="1"/>
  <c r="D13" i="7"/>
  <c r="D23" i="7" s="1"/>
  <c r="C13" i="7"/>
  <c r="C23" i="7" s="1"/>
  <c r="C11" i="7"/>
  <c r="N13" i="7" s="1"/>
  <c r="E10" i="7"/>
  <c r="L12" i="7" s="1"/>
  <c r="D8" i="7"/>
  <c r="C8" i="7"/>
  <c r="D7" i="7"/>
  <c r="C7" i="7"/>
  <c r="B8" i="9"/>
  <c r="C7" i="9"/>
  <c r="E43" i="15"/>
  <c r="E42" i="15"/>
  <c r="C41" i="15"/>
  <c r="O10" i="7" l="1"/>
  <c r="E12" i="13" s="1"/>
  <c r="B22" i="15"/>
  <c r="B25" i="15"/>
  <c r="B29" i="15"/>
  <c r="D22" i="7"/>
  <c r="B16" i="15"/>
  <c r="H21" i="7"/>
  <c r="C16" i="15" s="1"/>
  <c r="H20" i="7"/>
  <c r="C15" i="15" s="1"/>
  <c r="B15" i="15"/>
  <c r="L16" i="7"/>
  <c r="B18" i="13" s="1"/>
  <c r="F19" i="7"/>
  <c r="D19" i="13"/>
  <c r="D42" i="15"/>
  <c r="E38" i="15"/>
  <c r="E15" i="13"/>
  <c r="E14" i="7"/>
  <c r="B7" i="8"/>
  <c r="C13" i="13"/>
  <c r="Q10" i="7"/>
  <c r="O12" i="7"/>
  <c r="Q12" i="7"/>
  <c r="C37" i="15"/>
  <c r="P12" i="7"/>
  <c r="B37" i="15"/>
  <c r="B14" i="13"/>
  <c r="N12" i="7"/>
  <c r="C22" i="7"/>
  <c r="N18" i="7" s="1"/>
  <c r="D38" i="15"/>
  <c r="D15" i="13"/>
  <c r="E35" i="15" l="1"/>
  <c r="B30" i="15"/>
  <c r="B23" i="15"/>
  <c r="B24" i="15"/>
  <c r="B20" i="15"/>
  <c r="B21" i="15"/>
  <c r="B28" i="15"/>
  <c r="N10" i="7"/>
  <c r="D35" i="15" s="1"/>
  <c r="B6" i="8"/>
  <c r="D6" i="8" s="1"/>
  <c r="B13" i="13"/>
  <c r="F13" i="13" s="1"/>
  <c r="P10" i="7"/>
  <c r="F35" i="15" s="1"/>
  <c r="H12" i="7"/>
  <c r="C12" i="15" s="1"/>
  <c r="E9" i="7"/>
  <c r="B10" i="15" s="1"/>
  <c r="N16" i="7"/>
  <c r="N19" i="7" s="1"/>
  <c r="B41" i="15"/>
  <c r="F41" i="15" s="1"/>
  <c r="F44" i="15" s="1"/>
  <c r="P16" i="7"/>
  <c r="P19" i="7" s="1"/>
  <c r="F18" i="13"/>
  <c r="F21" i="13" s="1"/>
  <c r="D18" i="13"/>
  <c r="H19" i="7"/>
  <c r="C14" i="15" s="1"/>
  <c r="B14" i="15"/>
  <c r="H14" i="7"/>
  <c r="C11" i="15" s="1"/>
  <c r="M11" i="7"/>
  <c r="B11" i="15"/>
  <c r="H17" i="7"/>
  <c r="C13" i="15" s="1"/>
  <c r="B13" i="15"/>
  <c r="M14" i="7"/>
  <c r="G13" i="13"/>
  <c r="E13" i="13"/>
  <c r="C7" i="8"/>
  <c r="D7" i="8"/>
  <c r="G35" i="15"/>
  <c r="G12" i="13"/>
  <c r="G14" i="13"/>
  <c r="G37" i="15"/>
  <c r="E37" i="15"/>
  <c r="E14" i="13"/>
  <c r="F37" i="15"/>
  <c r="F14" i="13"/>
  <c r="D14" i="13"/>
  <c r="D37" i="15"/>
  <c r="D20" i="13"/>
  <c r="D43" i="15"/>
  <c r="L14" i="7" l="1"/>
  <c r="P14" i="7" s="1"/>
  <c r="F39" i="15" s="1"/>
  <c r="B26" i="15"/>
  <c r="D13" i="13"/>
  <c r="D12" i="13"/>
  <c r="F6" i="8"/>
  <c r="F8" i="8" s="1"/>
  <c r="C6" i="8"/>
  <c r="C8" i="8" s="1"/>
  <c r="G6" i="8"/>
  <c r="G8" i="8" s="1"/>
  <c r="B8" i="8"/>
  <c r="E6" i="8" s="1"/>
  <c r="E8" i="8" s="1"/>
  <c r="D8" i="8"/>
  <c r="B12" i="15"/>
  <c r="D41" i="15"/>
  <c r="D44" i="15" s="1"/>
  <c r="F12" i="13"/>
  <c r="H9" i="7"/>
  <c r="C10" i="15" s="1"/>
  <c r="L11" i="7"/>
  <c r="B36" i="15" s="1"/>
  <c r="D21" i="13"/>
  <c r="Q14" i="7"/>
  <c r="G39" i="15" s="1"/>
  <c r="O14" i="7"/>
  <c r="E39" i="15" s="1"/>
  <c r="C39" i="15"/>
  <c r="C16" i="13"/>
  <c r="Q11" i="7"/>
  <c r="C36" i="15"/>
  <c r="O11" i="7"/>
  <c r="B16" i="13" l="1"/>
  <c r="F16" i="13" s="1"/>
  <c r="F17" i="13" s="1"/>
  <c r="B39" i="15"/>
  <c r="N14" i="7"/>
  <c r="D39" i="15" s="1"/>
  <c r="P11" i="7"/>
  <c r="F36" i="15" s="1"/>
  <c r="F40" i="15" s="1"/>
  <c r="N11" i="7"/>
  <c r="G16" i="13"/>
  <c r="G17" i="13" s="1"/>
  <c r="E16" i="13"/>
  <c r="E17" i="13" s="1"/>
  <c r="E36" i="15"/>
  <c r="E40" i="15" s="1"/>
  <c r="O15" i="7"/>
  <c r="G36" i="15"/>
  <c r="G40" i="15" s="1"/>
  <c r="Q15" i="7"/>
  <c r="D16" i="13" l="1"/>
  <c r="D17" i="13" s="1"/>
  <c r="D22" i="13" s="1"/>
  <c r="D33" i="7" s="1"/>
  <c r="C8" i="15" s="1"/>
  <c r="N15" i="7"/>
  <c r="N20" i="7" s="1"/>
  <c r="D31" i="7" s="1"/>
  <c r="B8" i="15" s="1"/>
  <c r="P15" i="7"/>
  <c r="P20" i="7" s="1"/>
  <c r="L31" i="7" s="1"/>
  <c r="B9" i="15" s="1"/>
  <c r="F45" i="15"/>
  <c r="D36" i="15"/>
  <c r="D40" i="15" s="1"/>
  <c r="D45" i="15" s="1"/>
  <c r="F22" i="13"/>
  <c r="L33" i="7" s="1"/>
  <c r="C9"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Richard Kreienbuehl</author>
  </authors>
  <commentList>
    <comment ref="B6" authorId="0" shapeId="0" xr:uid="{00000000-0006-0000-0400-000001000000}">
      <text>
        <r>
          <rPr>
            <sz val="9"/>
            <color indexed="81"/>
            <rFont val="Tahoma"/>
            <family val="2"/>
          </rPr>
          <t>Diese Angaben werden vom Tabellenblatt "Schulleitungs- und Schulpoool", Zelle B44 übernommen</t>
        </r>
      </text>
    </comment>
    <comment ref="B7" authorId="0" shapeId="0" xr:uid="{00000000-0006-0000-0400-000002000000}">
      <text>
        <r>
          <rPr>
            <sz val="9"/>
            <color indexed="81"/>
            <rFont val="Tahoma"/>
            <family val="2"/>
          </rPr>
          <t>Diese Angaben werden vom Tabellenblatt "Schulleitungs- und Schulpoool", Zelle B54 übernommen</t>
        </r>
      </text>
    </comment>
  </commentList>
</comments>
</file>

<file path=xl/sharedStrings.xml><?xml version="1.0" encoding="utf-8"?>
<sst xmlns="http://schemas.openxmlformats.org/spreadsheetml/2006/main" count="257" uniqueCount="182">
  <si>
    <t>Total</t>
  </si>
  <si>
    <t>Anzahl Klassen</t>
  </si>
  <si>
    <t>Sekundarschule</t>
  </si>
  <si>
    <t>Anzahl Lernende</t>
  </si>
  <si>
    <t>Integrative Sonderschulung</t>
  </si>
  <si>
    <t>Tagesstrukturen</t>
  </si>
  <si>
    <t>Integrative Förderung</t>
  </si>
  <si>
    <t>Richtlinie</t>
  </si>
  <si>
    <t>1 IS-Lernende</t>
  </si>
  <si>
    <t>Bemerkung</t>
  </si>
  <si>
    <t>Deutsch als Zweitsprache</t>
  </si>
  <si>
    <t>Sockelpensum</t>
  </si>
  <si>
    <t>bis 60 Lernende</t>
  </si>
  <si>
    <t>61 bis 120 Lernende</t>
  </si>
  <si>
    <t>121 bis 180 Lernende</t>
  </si>
  <si>
    <t>Schulsozialarbeit</t>
  </si>
  <si>
    <t>Schuldienste (ohne SSA)</t>
  </si>
  <si>
    <t>pro Klasse</t>
  </si>
  <si>
    <t>Basis: Anzahl Klassen</t>
  </si>
  <si>
    <t>Basispensum</t>
  </si>
  <si>
    <t>Bezeichnung</t>
  </si>
  <si>
    <t>KG/PS</t>
  </si>
  <si>
    <t>SEK</t>
  </si>
  <si>
    <t>Zwischentotal Stufen</t>
  </si>
  <si>
    <t>Zwischentotal übergeordnet</t>
  </si>
  <si>
    <r>
      <t xml:space="preserve">Tagesstrukturen </t>
    </r>
    <r>
      <rPr>
        <sz val="9"/>
        <rFont val="Arial"/>
        <family val="2"/>
      </rPr>
      <t>(falls Leitung bei SL)</t>
    </r>
  </si>
  <si>
    <t>Sofern nicht bei IF einbezogen</t>
  </si>
  <si>
    <t>Lektionen für 
Schulpool</t>
  </si>
  <si>
    <r>
      <t xml:space="preserve">Primarschule inkl. Basisstufe </t>
    </r>
    <r>
      <rPr>
        <sz val="9"/>
        <color theme="1"/>
        <rFont val="Arial"/>
        <family val="2"/>
      </rPr>
      <t>(inkl. IS-Lernende)</t>
    </r>
  </si>
  <si>
    <r>
      <t xml:space="preserve">Sekundarschule </t>
    </r>
    <r>
      <rPr>
        <sz val="9"/>
        <color theme="1"/>
        <rFont val="Arial"/>
        <family val="2"/>
      </rPr>
      <t>(inkl. IS-Lernende)</t>
    </r>
  </si>
  <si>
    <r>
      <t xml:space="preserve">Kindergarten </t>
    </r>
    <r>
      <rPr>
        <sz val="9"/>
        <color theme="1"/>
        <rFont val="Arial"/>
        <family val="2"/>
      </rPr>
      <t>(inkl. IS-Lernende)</t>
    </r>
  </si>
  <si>
    <t>Kindergarten/Primarschule: Vollpensum pro 120 Lernende   /   Sekundarschule: Vollpensum pro 140 Lernende</t>
  </si>
  <si>
    <t>Schulpool gemäss kt. Richtlinien</t>
  </si>
  <si>
    <t>Schulpool</t>
  </si>
  <si>
    <t>Schuljahr:</t>
  </si>
  <si>
    <t>Schulstufe</t>
  </si>
  <si>
    <t>SPD</t>
  </si>
  <si>
    <t>LOG</t>
  </si>
  <si>
    <t>PMT</t>
  </si>
  <si>
    <t>IF</t>
  </si>
  <si>
    <t>SSA</t>
  </si>
  <si>
    <t>Total:</t>
  </si>
  <si>
    <t>Pensenberechnungen für Integrative Förderung, Schulsozialarbeit und Schuldienste</t>
  </si>
  <si>
    <t>Berechnetes Pensum gemäss kantonalen Richtlinien</t>
  </si>
  <si>
    <t>Pensenumrechner</t>
  </si>
  <si>
    <t>Stellenprozent</t>
  </si>
  <si>
    <t>Lektionen/Woche</t>
  </si>
  <si>
    <t>100% = 29 Lektionen</t>
  </si>
  <si>
    <r>
      <t xml:space="preserve">Kindergarten, </t>
    </r>
    <r>
      <rPr>
        <sz val="11"/>
        <rFont val="Arial"/>
        <family val="2"/>
      </rPr>
      <t>Basisstufe, Pr</t>
    </r>
    <r>
      <rPr>
        <sz val="11"/>
        <color theme="1"/>
        <rFont val="Arial"/>
        <family val="2"/>
      </rPr>
      <t>imarschule</t>
    </r>
  </si>
  <si>
    <t>Stellenprozent für 
Schulleitungspensum</t>
  </si>
  <si>
    <t>1 Vollpensum (100%) entspricht 1 Klasse</t>
  </si>
  <si>
    <t>Schulleitungspensum</t>
  </si>
  <si>
    <t>Schulleitungspensum gemäss kt. Richtlinien</t>
  </si>
  <si>
    <t>Vollpensum pro 750 Lernende der Primarschule und der Sekundarschule</t>
  </si>
  <si>
    <t>10 belegte Plätze entsprechen 1 Klasse</t>
  </si>
  <si>
    <r>
      <rPr>
        <b/>
        <i/>
        <sz val="14"/>
        <color theme="1"/>
        <rFont val="Arial"/>
        <family val="2"/>
      </rPr>
      <t xml:space="preserve">Hier bitte </t>
    </r>
    <r>
      <rPr>
        <b/>
        <i/>
        <sz val="14"/>
        <color rgb="FFFF0000"/>
        <rFont val="Arial"/>
        <family val="2"/>
      </rPr>
      <t>keine</t>
    </r>
    <r>
      <rPr>
        <b/>
        <i/>
        <sz val="14"/>
        <color theme="1"/>
        <rFont val="Arial"/>
        <family val="2"/>
      </rPr>
      <t xml:space="preserve"> Daten eintragen! </t>
    </r>
    <r>
      <rPr>
        <b/>
        <i/>
        <sz val="11"/>
        <color theme="1"/>
        <rFont val="Arial"/>
        <family val="2"/>
      </rPr>
      <t xml:space="preserve">
Im blauen Bereich werden Schulleitungspensen und Schulpool gemäss kantonalen Richtlinien automatisch berechnet. </t>
    </r>
  </si>
  <si>
    <t>1 belegter Platz entspricht 20 genutzten Betreuungseinheiten pro Woche; 10 belegte Plätze ergeben sich somit aus 200 genutzten Betreuungseinheiten pro Woche. (1 Betreuungseinheit entspricht 1 Betreuungselement, das von 1 Schüler/in an 1 Tag besucht wird.) 
Richtlinie gilt nur, wenn die Gesamtverantwortung für Planung und Umsetzung der Tagesstrukturen bei der SL liegt; sonst anteilsmässig berechnen.</t>
  </si>
  <si>
    <t>Nur bei Gemeinden mit Schuldienststandort!
Schulpsychologischer Dienst: 100 Stellenprozente für 1600 Lernende des Kindergartens, der Primarschule und der Sekundarschule,
Logopädischer Dienst: 100 Stellenprozente für 750 Lernende des Kindergartens und der Primarschule,
Psychomotorische Therapiestelle: 100 Stellenprozente für 1500 Lernende des Kindergartens und der Primarschule,</t>
  </si>
  <si>
    <t>Anzahl Vollpensen 
à 100%</t>
  </si>
  <si>
    <t>Schulleitungspensum 
in %</t>
  </si>
  <si>
    <t>Schulpool 
in Lkt.</t>
  </si>
  <si>
    <t>Pensum SD-Fachpers. in Stellenprozent</t>
  </si>
  <si>
    <r>
      <t xml:space="preserve">Diese Tabelle dient lediglich zur Berechnung der 5% </t>
    </r>
    <r>
      <rPr>
        <b/>
        <i/>
        <sz val="10"/>
        <color theme="1"/>
        <rFont val="Arial"/>
        <family val="2"/>
      </rPr>
      <t>als maximal zulässiger Abweichung, die an die Betriebskosten VS anrechenbar sind.</t>
    </r>
  </si>
  <si>
    <t>Eingaben</t>
  </si>
  <si>
    <t>Total Sek</t>
  </si>
  <si>
    <r>
      <t>Anzahl genutzte</t>
    </r>
    <r>
      <rPr>
        <b/>
        <u/>
        <sz val="10"/>
        <color theme="1"/>
        <rFont val="Arial"/>
        <family val="2"/>
      </rPr>
      <t xml:space="preserve"> </t>
    </r>
    <r>
      <rPr>
        <b/>
        <sz val="10"/>
        <color theme="1"/>
        <rFont val="Arial"/>
        <family val="2"/>
      </rPr>
      <t>Betreuungseinheiten pro Woche</t>
    </r>
  </si>
  <si>
    <t>Total KG / BS / PS</t>
  </si>
  <si>
    <r>
      <t>*</t>
    </r>
    <r>
      <rPr>
        <i/>
        <sz val="10"/>
        <color theme="1"/>
        <rFont val="Arial"/>
        <family val="2"/>
      </rPr>
      <t>nur bei Gemeinden mit Schuldienststandort oder eigenem Schuldienst</t>
    </r>
  </si>
  <si>
    <r>
      <t xml:space="preserve">Schulpsychologie*  </t>
    </r>
    <r>
      <rPr>
        <i/>
        <sz val="10"/>
        <rFont val="Arial"/>
        <family val="2"/>
      </rPr>
      <t>(SUS pro Schuldienstkreis bzw. Standort)</t>
    </r>
  </si>
  <si>
    <r>
      <t xml:space="preserve">Logopädie* </t>
    </r>
    <r>
      <rPr>
        <i/>
        <sz val="10"/>
        <rFont val="Arial"/>
        <family val="2"/>
      </rPr>
      <t xml:space="preserve"> (SUS pro Schuldienstkreis bzw. Standort)</t>
    </r>
  </si>
  <si>
    <r>
      <t xml:space="preserve">Psychomotorik*  </t>
    </r>
    <r>
      <rPr>
        <i/>
        <sz val="10"/>
        <rFont val="Arial"/>
        <family val="2"/>
      </rPr>
      <t>(SUS pro Schuldienstkreis bzw. Standort)</t>
    </r>
  </si>
  <si>
    <r>
      <t xml:space="preserve">Sekundarschule: Schulsozialarbeit (SSA) </t>
    </r>
    <r>
      <rPr>
        <sz val="9"/>
        <rFont val="Arial"/>
        <family val="2"/>
      </rPr>
      <t>(falls Leitung bei SL)</t>
    </r>
  </si>
  <si>
    <t xml:space="preserve">Sekundarschule Integrative Sonderschulung (IS) </t>
  </si>
  <si>
    <t xml:space="preserve">KG/BS/PS: Integrative Sonderschulung (IS) </t>
  </si>
  <si>
    <r>
      <t xml:space="preserve">KG/BS/PS: Schulsozialarbeit (SSA) </t>
    </r>
    <r>
      <rPr>
        <sz val="9"/>
        <rFont val="Arial"/>
        <family val="2"/>
      </rPr>
      <t>(falls Leitung bei SL)</t>
    </r>
  </si>
  <si>
    <r>
      <t xml:space="preserve">Sekundarschule Deutsch als Zweitsprache (DaZ)
</t>
    </r>
    <r>
      <rPr>
        <sz val="9"/>
        <rFont val="Arial"/>
        <family val="2"/>
      </rPr>
      <t xml:space="preserve"> (sofern nicht in IF einbezogen)</t>
    </r>
  </si>
  <si>
    <t>Sekundarschule: Integrative Förderung (IF)</t>
  </si>
  <si>
    <t>KG/BS/PS: Integrative Förderung (IF)</t>
  </si>
  <si>
    <r>
      <t>KG/BS/PS: Deutsch als Zweitsprache (DaZ)</t>
    </r>
    <r>
      <rPr>
        <sz val="9"/>
        <rFont val="Arial"/>
        <family val="2"/>
      </rPr>
      <t xml:space="preserve"> 
(sofern nicht in IF einbezogen)</t>
    </r>
  </si>
  <si>
    <t>KG /BS/PS</t>
  </si>
  <si>
    <t>Tags</t>
  </si>
  <si>
    <r>
      <t xml:space="preserve"> Bitte tragen Sie die Daten in die </t>
    </r>
    <r>
      <rPr>
        <i/>
        <sz val="11"/>
        <color theme="6" tint="-0.249977111117893"/>
        <rFont val="Arial"/>
        <family val="2"/>
      </rPr>
      <t xml:space="preserve">leeren grünen </t>
    </r>
    <r>
      <rPr>
        <i/>
        <sz val="11"/>
        <color rgb="FF000000"/>
        <rFont val="Arial"/>
        <family val="2"/>
      </rPr>
      <t>Felder.</t>
    </r>
  </si>
  <si>
    <t>Pensum LP Lkt./Woche  Pensum SSA in Stellen%</t>
  </si>
  <si>
    <t>Schulleitungspensum inkl. 5% beibei IF, SSA, SPD</t>
  </si>
  <si>
    <t>Schulpool inkl. 5%  bei IF, SSA, SPD</t>
  </si>
  <si>
    <t>automatische Berechnung Schulleitungspensen und Schulpool gemäss kantonalen Richtlinien</t>
  </si>
  <si>
    <t>Referenzwert: stimmt der oder weglassen</t>
  </si>
  <si>
    <t>dieses Register braucht es nicht mehr</t>
  </si>
  <si>
    <t xml:space="preserve">Berechnung SAA SPD </t>
  </si>
  <si>
    <t xml:space="preserve">Gemäss §26 Abs. 1c der Verordnung zum Gesetz über die Volksschulbildung dürfen für die Berechnung der Kantonsbeiträge von Bereichen mit kantonalen Mindestvorgaben nur die Kosten für Aufwände bis maximal fünf Prozent 
über der Mindestvorgabe berücksichtigt werden. Dies betrifft die Integrative Förderung, Schulsozialarbeit sowie die Schuldienstpensen. </t>
  </si>
  <si>
    <t xml:space="preserve">100% = 28 Lektionen </t>
  </si>
  <si>
    <t xml:space="preserve"> 5% Toleranz 
Pesnum
  IF, SPD SSA</t>
  </si>
  <si>
    <r>
      <t xml:space="preserve">SL-Pensum unter Berücksichtigung der 5% </t>
    </r>
    <r>
      <rPr>
        <sz val="16"/>
        <color rgb="FFFF0000"/>
        <rFont val="Arial Black"/>
        <family val="2"/>
      </rPr>
      <t>bei IF, SSA, SPD</t>
    </r>
  </si>
  <si>
    <r>
      <t xml:space="preserve">Schulpool unter Berücksichtigung der 5% </t>
    </r>
    <r>
      <rPr>
        <sz val="16"/>
        <color rgb="FFFF0000"/>
        <rFont val="Arial Black"/>
        <family val="2"/>
      </rPr>
      <t>bei IF, SSA, SPD</t>
    </r>
  </si>
  <si>
    <t>Schulleitungspensum gemäss kantonalen Richtlinien</t>
  </si>
  <si>
    <r>
      <t xml:space="preserve">Der </t>
    </r>
    <r>
      <rPr>
        <i/>
        <sz val="11"/>
        <color rgb="FF558ED5"/>
        <rFont val="Arial"/>
        <family val="2"/>
      </rPr>
      <t xml:space="preserve">blaue Bereich </t>
    </r>
    <r>
      <rPr>
        <i/>
        <sz val="11"/>
        <color rgb="FF000000"/>
        <rFont val="Arial"/>
        <family val="2"/>
      </rPr>
      <t xml:space="preserve">enthält die Berechnungen. </t>
    </r>
  </si>
  <si>
    <t>Allgemeine Hinweise:</t>
  </si>
  <si>
    <t>Kindergarten / Basisstufe / Primarschule</t>
  </si>
  <si>
    <t>Anzahl genutzte Betreuungseinheiten / Woche</t>
  </si>
  <si>
    <t>Gemeinde:</t>
  </si>
  <si>
    <t>Datum:</t>
  </si>
  <si>
    <t>Schulleitung:</t>
  </si>
  <si>
    <t>Eingabe der schulspezifischen Angaben</t>
  </si>
  <si>
    <t>• Bitte füllen Sie die grauen Felder mit Ihren Angaben aus</t>
  </si>
  <si>
    <t xml:space="preserve">• Bitte füllen Sie zuerst im Blatt "Eingabe" alle Ihre Angaben ein
</t>
  </si>
  <si>
    <t>• Sie finden anschliessend im Blatt "Berechnung" das berechnete Schulleitungspensum bzw. den berechneten Schulpool Ihrer Schule</t>
  </si>
  <si>
    <t xml:space="preserve">Berechnung Schulleitungspensen und Schulpool </t>
  </si>
  <si>
    <t>Pensen gemäss kt. Richtlinien</t>
  </si>
  <si>
    <t xml:space="preserve">Pensum 5% Toleranz  IF, SPD SSA
 </t>
  </si>
  <si>
    <t>Pensen</t>
  </si>
  <si>
    <t>Schulleitung</t>
  </si>
  <si>
    <t>IF KG/BS/PS</t>
  </si>
  <si>
    <t>IF Sek</t>
  </si>
  <si>
    <t>SSA PS</t>
  </si>
  <si>
    <t>SSA Sek</t>
  </si>
  <si>
    <t>Schulpsychologie</t>
  </si>
  <si>
    <t>Logopädie</t>
  </si>
  <si>
    <t>Psychomotorik</t>
  </si>
  <si>
    <t>Berechungsdetails</t>
  </si>
  <si>
    <t>• Bitte füllen Sie die grauen Felder aus</t>
  </si>
  <si>
    <t>Wochenstunden (42h)</t>
  </si>
  <si>
    <t xml:space="preserve">Im Rahmen der Standardkosten wurde der § 26 geändert. Die Vorgabe betreffend zulässiger Überschreitung der Mindestvorgaben um 5% für die Berechnung des Kantonsbeitrags besteht nicht mehr, da der Kantonsbeitrag auf der Grundlage der Standardkosten berechnet wird. Eine Überschreitung der Mindestvorgaben von 5% ist in den Standardkosten berücksichtigt. </t>
  </si>
  <si>
    <t>Fachkarrieren</t>
  </si>
  <si>
    <t>Lektionen</t>
  </si>
  <si>
    <t>Sockel</t>
  </si>
  <si>
    <t>Verhalten Total</t>
  </si>
  <si>
    <t>Digitalität total</t>
  </si>
  <si>
    <t>Anzahl geleitete Schuleinheiten:</t>
  </si>
  <si>
    <t>• Anschliessend finden Sie im Blatt "Pensen" das berechnete Schulleitungspensum bzw. den berechneten Schulpool Ihrer Schule</t>
  </si>
  <si>
    <t>Berechnung der Schulleitungspensen und des Schulpools Februar 2025</t>
  </si>
  <si>
    <t>Ressourcierung Fachkarrieren</t>
  </si>
  <si>
    <t>Digitalität</t>
  </si>
  <si>
    <t>Verhalten</t>
  </si>
  <si>
    <t>Ressourcen</t>
  </si>
  <si>
    <t>hier</t>
  </si>
  <si>
    <t>Fachkarriere</t>
  </si>
  <si>
    <t>• Die Ressourcen sind zweckgebunden und zusätzlich im Schulpool enthalten. Sie können nicht für andere Funktionen oder Aufgaben eingesetzt werden</t>
  </si>
  <si>
    <r>
      <t>Kantonale Richtlinien zur Berechnung der Schulleitungspensen und Schulpools</t>
    </r>
    <r>
      <rPr>
        <sz val="16"/>
        <color theme="1"/>
        <rFont val="Segoe UI"/>
        <family val="2"/>
      </rPr>
      <t xml:space="preserve"> </t>
    </r>
  </si>
  <si>
    <r>
      <t>1 Vollpensum</t>
    </r>
    <r>
      <rPr>
        <vertAlign val="superscript"/>
        <sz val="11"/>
        <color theme="1"/>
        <rFont val="Segoe UI"/>
        <family val="2"/>
      </rPr>
      <t>*</t>
    </r>
    <r>
      <rPr>
        <sz val="11"/>
        <color theme="1"/>
        <rFont val="Segoe UI"/>
        <family val="2"/>
      </rPr>
      <t xml:space="preserve"> entspricht 1 Klasse</t>
    </r>
  </si>
  <si>
    <r>
      <t xml:space="preserve">Falls eine Schulleitung mehrere kleine Gemeinden betreut, werden pro Schule Sockelpensen zusammengezählt, wenn eine eigene </t>
    </r>
    <r>
      <rPr>
        <sz val="11"/>
        <rFont val="Segoe UI"/>
        <family val="2"/>
      </rPr>
      <t>Schulbehörde</t>
    </r>
    <r>
      <rPr>
        <sz val="11"/>
        <color theme="1"/>
        <rFont val="Segoe UI"/>
        <family val="2"/>
      </rPr>
      <t xml:space="preserve"> für die Schule besteht.</t>
    </r>
  </si>
  <si>
    <r>
      <rPr>
        <i/>
        <vertAlign val="superscript"/>
        <sz val="9"/>
        <color theme="1"/>
        <rFont val="Segoe UI"/>
        <family val="2"/>
      </rPr>
      <t>*</t>
    </r>
    <r>
      <rPr>
        <i/>
        <sz val="9"/>
        <color theme="1"/>
        <rFont val="Segoe UI"/>
        <family val="2"/>
      </rPr>
      <t xml:space="preserve">1 Vollpensum entspricht 29 Lektionen für KG/PS und 28 Lektionen für SEK </t>
    </r>
  </si>
  <si>
    <t xml:space="preserve">• weitere Informationen </t>
  </si>
  <si>
    <t>• Alle Fachkarrieren müssen ab dem Schuljahr 2027/28 umgesetzt werden.</t>
  </si>
  <si>
    <t>• Entsprechende Konzepte sind bis spätestens Ende Mai 2027 bei der DVS einzureichen. .</t>
  </si>
  <si>
    <t>Begabungs- und Begabtenförderung</t>
  </si>
  <si>
    <t>Begabungs- und Begabtenförderung total</t>
  </si>
  <si>
    <r>
      <rPr>
        <b/>
        <sz val="8"/>
        <color theme="1"/>
        <rFont val="Segoe UI"/>
        <family val="2"/>
      </rPr>
      <t>Ressourcen Fachkarrieren</t>
    </r>
    <r>
      <rPr>
        <sz val="8"/>
        <color theme="1"/>
        <rFont val="Segoe UI"/>
        <family val="2"/>
      </rPr>
      <t xml:space="preserve">
• Digitalität:                                                0.5 Lektionen pro Klasse
• Begabungs- und Begabtenförderung:  1.0 Lektionen pro Klasse
• Verhalten:                                                3.0 Lektionen als Sockel pro geleitete Schuleinheit
                                                                    1.0 Lektionen pro Klasse                                                                    
                                                                    0.2 Lektionen pro Klasse für Fackkarriere</t>
    </r>
  </si>
  <si>
    <t>Bedingung für den Erhalt der Ressourcen im Schuljahr 2025/26</t>
  </si>
  <si>
    <t>Abschluss oder Anmeldung zu einer Weiterbildung:
CAS Brennpunkt Verhalten</t>
  </si>
  <si>
    <t>Die Ressourcen können – unter Angabe der Entwicklungsziele und der verantwortlichen 
Personen - via Online-Formular beantragt werden. Sie sind im Schuljahr 2025/26
noch nicht verpflichtend einzusetzen.</t>
  </si>
  <si>
    <t>für die Fachkarriere Koordinationsperson Verhalten</t>
  </si>
  <si>
    <t>0.5 Lektionen pro Klasse 
• für die Fachkarriere Digitalität</t>
  </si>
  <si>
    <t xml:space="preserve">0.2 Lektionen pro Klasse
• für die Fachkarriere Koordinationsperson Verhalten </t>
  </si>
  <si>
    <t xml:space="preserve">3.0 Lektionen als Sockel pro geleitete Schuleinheit
</t>
  </si>
  <si>
    <t>KG/PS für die Fachkarriere Digitalität</t>
  </si>
  <si>
    <t>Sek für die Fachkarriere Digitalität</t>
  </si>
  <si>
    <t>1.0 Lektionen pro Klasse
• für die Fachkarriere integrative Begabungs- und Begabtenförderung IBBF
• für begabungsfördernde Massnahmen in den Klassen
• begabtenfördernde Massnahmen in besonders herausfordernden Situationen</t>
  </si>
  <si>
    <t>KG/PS für die Fachkarriere IBBF und Massnahmen an den Klassen</t>
  </si>
  <si>
    <t>Sek für die Fachkarriere IBBF und Massnahmen an den Klassen</t>
  </si>
  <si>
    <t>KG/PS z.B. für Time-In, Haltungsarbeit oder Förderprogramme</t>
  </si>
  <si>
    <t>Sek z.B. für Time-In, Haltungsarbeit oder Förderprogramme</t>
  </si>
  <si>
    <t>1.0 Lektionen pro Klasse 
• z.B. für Time-In, Haltungsarbeit oder Förderprogramme</t>
  </si>
  <si>
    <t>Abschluss oder Anmeldung zu einer Weiterbildung bis Mai 2027:
CAS Medien und Informatik Mentor oder eine äquivalente Ausbildung</t>
  </si>
  <si>
    <t xml:space="preserve">Abschluss oder Anmeldung zu einer Weiterbildung bis Mai 2027:
CAS IBBF an PHLU, Teil des MAS IBBF an FHNW oder MA 
SHP/ MAS IF (ohne CAS IBBF) mit ergänzendem SHPplus 
Profilkurs (3 Module im Umfang von je 1.5 ECTS-Punkte)  </t>
  </si>
  <si>
    <t xml:space="preserve">siehe Ressourcierung Fachkarrieren Digitalität: Total 1.5 Lektionen, davon 0.5 Lektionen für die Fachkarriere Digitalität </t>
  </si>
  <si>
    <t>Schulpool *</t>
  </si>
  <si>
    <r>
      <t>*</t>
    </r>
    <r>
      <rPr>
        <i/>
        <sz val="8"/>
        <rFont val="Segoe UI"/>
        <family val="2"/>
      </rPr>
      <t>ohne Fachkarriere Digitalität</t>
    </r>
  </si>
  <si>
    <t>Sekundarschule: Schulsozialarbeit (SSA) (falls Leitung bei SL)</t>
  </si>
  <si>
    <t>KG/BS/PS: Schulsozialarbeit (SSA) (falls Leitung bei SL)</t>
  </si>
  <si>
    <r>
      <t xml:space="preserve">Kindergarten </t>
    </r>
    <r>
      <rPr>
        <sz val="9"/>
        <color theme="1"/>
        <rFont val="Segoe UI"/>
        <family val="2"/>
      </rPr>
      <t>(inkl. IS-Lernende)</t>
    </r>
  </si>
  <si>
    <r>
      <t xml:space="preserve">Primarschule inkl. Basisstufe </t>
    </r>
    <r>
      <rPr>
        <sz val="9"/>
        <color theme="1"/>
        <rFont val="Segoe UI"/>
        <family val="2"/>
      </rPr>
      <t>(inkl. IS-Lernende)</t>
    </r>
  </si>
  <si>
    <r>
      <t>KG/BS/PS: Deutsch als Zweitsprache (DaZ)</t>
    </r>
    <r>
      <rPr>
        <sz val="9"/>
        <rFont val="Segoe UI"/>
        <family val="2"/>
      </rPr>
      <t xml:space="preserve"> (sofern nicht in IF einbezogen)</t>
    </r>
  </si>
  <si>
    <r>
      <t xml:space="preserve">Sekundarschule </t>
    </r>
    <r>
      <rPr>
        <sz val="9"/>
        <color theme="1"/>
        <rFont val="Segoe UI"/>
        <family val="2"/>
      </rPr>
      <t>(inkl. IS-Lernende)</t>
    </r>
  </si>
  <si>
    <r>
      <t>Sekundarschule Deutsch als Zweitsprache (DaZ)</t>
    </r>
    <r>
      <rPr>
        <sz val="9"/>
        <rFont val="Segoe UI"/>
        <family val="2"/>
      </rPr>
      <t xml:space="preserve"> (sofern nicht in IF einbezogen)</t>
    </r>
  </si>
  <si>
    <r>
      <t xml:space="preserve">Tagesstrukturen </t>
    </r>
    <r>
      <rPr>
        <sz val="9"/>
        <rFont val="Segoe UI"/>
        <family val="2"/>
      </rPr>
      <t>(falls Leitung bei SL)</t>
    </r>
  </si>
  <si>
    <r>
      <rPr>
        <b/>
        <sz val="11"/>
        <color theme="1"/>
        <rFont val="Segoe UI"/>
        <family val="2"/>
      </rPr>
      <t>Schuldienste SPD</t>
    </r>
    <r>
      <rPr>
        <i/>
        <sz val="9"/>
        <color theme="1"/>
        <rFont val="Segoe UI"/>
        <family val="2"/>
      </rPr>
      <t xml:space="preserve"> *(nur bei Gemeinden mit Schuldienststandort!)</t>
    </r>
  </si>
  <si>
    <r>
      <t xml:space="preserve">Schulpsychologie*  </t>
    </r>
    <r>
      <rPr>
        <sz val="10"/>
        <rFont val="Segoe UI"/>
        <family val="2"/>
      </rPr>
      <t>(SUS pro Schuldienstkreis bzw. Standort)</t>
    </r>
  </si>
  <si>
    <r>
      <t xml:space="preserve">Logopädie* </t>
    </r>
    <r>
      <rPr>
        <sz val="10"/>
        <rFont val="Segoe UI"/>
        <family val="2"/>
      </rPr>
      <t xml:space="preserve"> (SUS pro Schuldienstkreis bzw. Standort)</t>
    </r>
  </si>
  <si>
    <r>
      <t xml:space="preserve">Psychomotorik*  </t>
    </r>
    <r>
      <rPr>
        <sz val="10"/>
        <rFont val="Segoe UI"/>
        <family val="2"/>
      </rPr>
      <t>(SUS pro Schuldienstkreis bzw. Standort)</t>
    </r>
  </si>
  <si>
    <t>Pensum DAZ LP in Lkt. /Penum SSA in %</t>
  </si>
  <si>
    <t>ff</t>
  </si>
  <si>
    <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</si>
</sst>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quot;Lkt.&quot;"/>
    <numFmt numFmtId="165" formatCode="#,##0.00\ &quot;Std.&quot;"/>
    <numFmt numFmtId="166" formatCode="#,##0.0\ &quot;Lkt.&quot;"/>
    <numFmt numFmtId="167" formatCode="#,##0\ &quot;Lkt.&quot;"/>
    <numFmt numFmtId="168" formatCode="0.0%"/>
  </numFmts>
  <fonts count="100">
    <font>
      <sz val="11"/>
      <color theme="1"/>
      <name val="Arial"/>
      <family val="2"/>
    </font>
    <font>
      <sz val="11"/>
      <color theme="1"/>
      <name val="Segoe UI"/>
      <family val="2"/>
    </font>
    <font>
      <sz val="11"/>
      <color theme="1"/>
      <name val="Segoe UI"/>
      <family val="2"/>
    </font>
    <font>
      <sz val="11"/>
      <color theme="1"/>
      <name val="Segoe UI"/>
      <family val="2"/>
    </font>
    <font>
      <sz val="11"/>
      <color theme="1"/>
      <name val="Segoe UI"/>
      <family val="2"/>
    </font>
    <font>
      <sz val="11"/>
      <color theme="1"/>
      <name val="Segoe UI"/>
      <family val="2"/>
    </font>
    <font>
      <sz val="11"/>
      <color theme="1"/>
      <name val="Segoe UI"/>
      <family val="2"/>
    </font>
    <font>
      <sz val="11"/>
      <color theme="1"/>
      <name val="Segoe UI"/>
      <family val="2"/>
    </font>
    <font>
      <b/>
      <sz val="11"/>
      <color theme="0"/>
      <name val="Arial"/>
      <family val="2"/>
    </font>
    <font>
      <b/>
      <sz val="11"/>
      <color theme="1"/>
      <name val="Arial"/>
      <family val="2"/>
    </font>
    <font>
      <sz val="11"/>
      <color rgb="FFC00000"/>
      <name val="Arial"/>
      <family val="2"/>
    </font>
    <font>
      <i/>
      <sz val="9"/>
      <color theme="1"/>
      <name val="Arial"/>
      <family val="2"/>
    </font>
    <font>
      <b/>
      <sz val="11"/>
      <name val="Arial"/>
      <family val="2"/>
    </font>
    <font>
      <sz val="10"/>
      <color theme="1"/>
      <name val="Arial"/>
      <family val="2"/>
    </font>
    <font>
      <sz val="11"/>
      <name val="Arial"/>
      <family val="2"/>
    </font>
    <font>
      <b/>
      <sz val="12"/>
      <color theme="1"/>
      <name val="Arial"/>
      <family val="2"/>
    </font>
    <font>
      <sz val="12"/>
      <color theme="1"/>
      <name val="Arial"/>
      <family val="2"/>
    </font>
    <font>
      <sz val="12"/>
      <color rgb="FFC00000"/>
      <name val="Arial"/>
      <family val="2"/>
    </font>
    <font>
      <sz val="12"/>
      <name val="Arial"/>
      <family val="2"/>
    </font>
    <font>
      <b/>
      <sz val="12"/>
      <name val="Arial"/>
      <family val="2"/>
    </font>
    <font>
      <sz val="10"/>
      <color rgb="FFC00000"/>
      <name val="Arial"/>
      <family val="2"/>
    </font>
    <font>
      <b/>
      <sz val="16"/>
      <color theme="1"/>
      <name val="Arial Black"/>
      <family val="2"/>
    </font>
    <font>
      <sz val="11"/>
      <color rgb="FFFF0000"/>
      <name val="Arial"/>
      <family val="2"/>
    </font>
    <font>
      <i/>
      <sz val="10"/>
      <color theme="1"/>
      <name val="Arial"/>
      <family val="2"/>
    </font>
    <font>
      <sz val="9"/>
      <name val="Arial"/>
      <family val="2"/>
    </font>
    <font>
      <sz val="9"/>
      <color theme="1"/>
      <name val="Arial"/>
      <family val="2"/>
    </font>
    <font>
      <b/>
      <i/>
      <sz val="11"/>
      <color theme="1"/>
      <name val="Arial"/>
      <family val="2"/>
    </font>
    <font>
      <b/>
      <i/>
      <sz val="14"/>
      <color theme="1"/>
      <name val="Arial"/>
      <family val="2"/>
    </font>
    <font>
      <b/>
      <i/>
      <sz val="14"/>
      <color rgb="FFFF0000"/>
      <name val="Arial"/>
      <family val="2"/>
    </font>
    <font>
      <sz val="16"/>
      <color theme="1"/>
      <name val="Arial Black"/>
      <family val="2"/>
    </font>
    <font>
      <sz val="9"/>
      <color indexed="81"/>
      <name val="Tahoma"/>
      <family val="2"/>
    </font>
    <font>
      <sz val="22"/>
      <color theme="1"/>
      <name val="Arial Black"/>
      <family val="2"/>
    </font>
    <font>
      <b/>
      <sz val="9"/>
      <color theme="1"/>
      <name val="Arial"/>
      <family val="2"/>
    </font>
    <font>
      <b/>
      <sz val="10"/>
      <color theme="1"/>
      <name val="Arial"/>
      <family val="2"/>
    </font>
    <font>
      <b/>
      <sz val="11"/>
      <name val="Arial Black"/>
      <family val="2"/>
    </font>
    <font>
      <b/>
      <sz val="12"/>
      <color theme="1"/>
      <name val="Arial Black"/>
      <family val="2"/>
    </font>
    <font>
      <b/>
      <sz val="14"/>
      <color theme="1"/>
      <name val="Arial Black"/>
      <family val="2"/>
    </font>
    <font>
      <b/>
      <sz val="11"/>
      <color theme="0"/>
      <name val="Arial Black"/>
      <family val="2"/>
    </font>
    <font>
      <b/>
      <sz val="14"/>
      <color theme="0"/>
      <name val="Arial Black"/>
      <family val="2"/>
    </font>
    <font>
      <b/>
      <i/>
      <sz val="10"/>
      <color theme="1"/>
      <name val="Arial"/>
      <family val="2"/>
    </font>
    <font>
      <sz val="11"/>
      <color rgb="FF3C3C3B"/>
      <name val="Arial"/>
      <family val="2"/>
    </font>
    <font>
      <b/>
      <i/>
      <sz val="12"/>
      <color theme="1"/>
      <name val="Arial"/>
      <family val="2"/>
    </font>
    <font>
      <b/>
      <u/>
      <sz val="10"/>
      <color theme="1"/>
      <name val="Arial"/>
      <family val="2"/>
    </font>
    <font>
      <i/>
      <sz val="10"/>
      <name val="Arial"/>
      <family val="2"/>
    </font>
    <font>
      <i/>
      <sz val="11"/>
      <color rgb="FF000000"/>
      <name val="Arial"/>
      <family val="2"/>
    </font>
    <font>
      <i/>
      <sz val="12"/>
      <color theme="1"/>
      <name val="Arial"/>
      <family val="2"/>
    </font>
    <font>
      <i/>
      <sz val="11"/>
      <color rgb="FF558ED5"/>
      <name val="Arial"/>
      <family val="2"/>
    </font>
    <font>
      <i/>
      <sz val="11"/>
      <color theme="6" tint="-0.249977111117893"/>
      <name val="Arial"/>
      <family val="2"/>
    </font>
    <font>
      <sz val="20"/>
      <color theme="1"/>
      <name val="72 Black"/>
      <family val="2"/>
    </font>
    <font>
      <sz val="20"/>
      <color theme="1"/>
      <name val="Arial Black"/>
      <family val="2"/>
    </font>
    <font>
      <b/>
      <sz val="20"/>
      <color theme="1"/>
      <name val="Arial Black"/>
      <family val="2"/>
    </font>
    <font>
      <sz val="12"/>
      <color rgb="FFFF0000"/>
      <name val="Arial"/>
      <family val="2"/>
    </font>
    <font>
      <sz val="10.5"/>
      <color rgb="FF000000"/>
      <name val="Arial"/>
      <family val="2"/>
    </font>
    <font>
      <b/>
      <sz val="12"/>
      <color rgb="FFFF0000"/>
      <name val="Arial"/>
      <family val="2"/>
    </font>
    <font>
      <b/>
      <sz val="11"/>
      <color rgb="FFC00000"/>
      <name val="Arial"/>
      <family val="2"/>
    </font>
    <font>
      <sz val="16"/>
      <name val="Arial"/>
      <family val="2"/>
    </font>
    <font>
      <b/>
      <sz val="16"/>
      <color theme="1"/>
      <name val="Arial"/>
      <family val="2"/>
    </font>
    <font>
      <sz val="16"/>
      <color theme="1"/>
      <name val="Arial"/>
      <family val="2"/>
    </font>
    <font>
      <b/>
      <sz val="16"/>
      <name val="Arial"/>
      <family val="2"/>
    </font>
    <font>
      <sz val="16"/>
      <color rgb="FFFF0000"/>
      <name val="Arial Black"/>
      <family val="2"/>
    </font>
    <font>
      <sz val="16"/>
      <color theme="0"/>
      <name val="Arial"/>
      <family val="2"/>
    </font>
    <font>
      <b/>
      <i/>
      <sz val="16"/>
      <color theme="1"/>
      <name val="Arial"/>
      <family val="2"/>
    </font>
    <font>
      <b/>
      <i/>
      <sz val="16"/>
      <name val="Arial"/>
      <family val="2"/>
    </font>
    <font>
      <u/>
      <sz val="10"/>
      <color theme="1"/>
      <name val="Arial"/>
      <family val="2"/>
    </font>
    <font>
      <sz val="11"/>
      <color theme="1"/>
      <name val="Arial"/>
      <family val="2"/>
    </font>
    <font>
      <sz val="11"/>
      <color rgb="FF000000"/>
      <name val="Calibri"/>
      <family val="2"/>
    </font>
    <font>
      <i/>
      <sz val="11"/>
      <color rgb="FF000000"/>
      <name val="Calibri"/>
      <family val="2"/>
    </font>
    <font>
      <b/>
      <sz val="11"/>
      <color theme="0"/>
      <name val="Segoe UI"/>
      <family val="2"/>
    </font>
    <font>
      <b/>
      <sz val="11"/>
      <color theme="1"/>
      <name val="Segoe UI"/>
      <family val="2"/>
    </font>
    <font>
      <sz val="8"/>
      <color theme="1"/>
      <name val="Segoe UI"/>
      <family val="2"/>
    </font>
    <font>
      <b/>
      <sz val="11"/>
      <name val="Segoe UI"/>
      <family val="2"/>
    </font>
    <font>
      <i/>
      <sz val="10"/>
      <name val="Segoe UI"/>
      <family val="2"/>
    </font>
    <font>
      <i/>
      <sz val="10"/>
      <color theme="1"/>
      <name val="Segoe UI"/>
      <family val="2"/>
    </font>
    <font>
      <sz val="22"/>
      <color theme="1"/>
      <name val="Segoe UI"/>
      <family val="2"/>
    </font>
    <font>
      <sz val="10.5"/>
      <color rgb="FF000000"/>
      <name val="Segoe UI"/>
      <family val="2"/>
    </font>
    <font>
      <b/>
      <sz val="22"/>
      <color theme="1"/>
      <name val="Segoe UI"/>
      <family val="2"/>
    </font>
    <font>
      <i/>
      <sz val="8"/>
      <color theme="1"/>
      <name val="Segoe UI"/>
      <family val="2"/>
    </font>
    <font>
      <sz val="11"/>
      <name val="Segoe UI"/>
      <family val="2"/>
    </font>
    <font>
      <b/>
      <sz val="14"/>
      <name val="Segoe UI"/>
      <family val="2"/>
    </font>
    <font>
      <sz val="12"/>
      <name val="Segoe UI"/>
      <family val="2"/>
    </font>
    <font>
      <b/>
      <sz val="8"/>
      <color theme="1"/>
      <name val="Segoe UI"/>
      <family val="2"/>
    </font>
    <font>
      <u/>
      <sz val="11"/>
      <color theme="10"/>
      <name val="Arial"/>
      <family val="2"/>
    </font>
    <font>
      <sz val="14"/>
      <color theme="1"/>
      <name val="Segoe UI"/>
      <family val="2"/>
    </font>
    <font>
      <sz val="12"/>
      <color theme="1"/>
      <name val="Segoe UI"/>
      <family val="2"/>
    </font>
    <font>
      <sz val="16"/>
      <color theme="1"/>
      <name val="Segoe UI"/>
      <family val="2"/>
    </font>
    <font>
      <b/>
      <sz val="16"/>
      <color theme="1"/>
      <name val="Segoe UI"/>
      <family val="2"/>
    </font>
    <font>
      <sz val="10"/>
      <color theme="1"/>
      <name val="Segoe UI"/>
      <family val="2"/>
    </font>
    <font>
      <vertAlign val="superscript"/>
      <sz val="11"/>
      <color theme="1"/>
      <name val="Segoe UI"/>
      <family val="2"/>
    </font>
    <font>
      <i/>
      <sz val="9"/>
      <color theme="1"/>
      <name val="Segoe UI"/>
      <family val="2"/>
    </font>
    <font>
      <i/>
      <vertAlign val="superscript"/>
      <sz val="9"/>
      <color theme="1"/>
      <name val="Segoe UI"/>
      <family val="2"/>
    </font>
    <font>
      <u/>
      <sz val="11"/>
      <color theme="10"/>
      <name val="Segoe UI"/>
      <family val="2"/>
    </font>
    <font>
      <b/>
      <sz val="16"/>
      <color rgb="FF000000"/>
      <name val="Segoe UI"/>
      <family val="2"/>
    </font>
    <font>
      <i/>
      <sz val="8"/>
      <name val="Segoe UI"/>
      <family val="2"/>
    </font>
    <font>
      <sz val="9"/>
      <color theme="1"/>
      <name val="Segoe UI"/>
      <family val="2"/>
    </font>
    <font>
      <sz val="9"/>
      <name val="Segoe UI"/>
      <family val="2"/>
    </font>
    <font>
      <b/>
      <i/>
      <sz val="9"/>
      <color theme="1"/>
      <name val="Segoe UI"/>
      <family val="2"/>
    </font>
    <font>
      <sz val="10"/>
      <name val="Segoe UI"/>
      <family val="2"/>
    </font>
    <font>
      <i/>
      <sz val="11"/>
      <color theme="1"/>
      <name val="Segoe UI"/>
      <family val="2"/>
    </font>
    <font>
      <sz val="22"/>
      <color theme="1"/>
      <name val="Segoe UI Black"/>
      <family val="2"/>
    </font>
    <font>
      <b/>
      <sz val="22"/>
      <color theme="1"/>
      <name val="Segoe UI Black"/>
      <family val="2"/>
    </font>
  </fonts>
  <fills count="28">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4" tint="-0.249977111117893"/>
        <bgColor indexed="64"/>
      </patternFill>
    </fill>
    <fill>
      <patternFill patternType="lightUp">
        <fgColor theme="1"/>
        <bgColor theme="6" tint="0.79998168889431442"/>
      </patternFill>
    </fill>
    <fill>
      <patternFill patternType="lightUp">
        <bgColor theme="4" tint="0.79995117038483843"/>
      </patternFill>
    </fill>
    <fill>
      <patternFill patternType="lightUp">
        <bgColor theme="9" tint="0.79995117038483843"/>
      </patternFill>
    </fill>
    <fill>
      <patternFill patternType="solid">
        <fgColor theme="8" tint="0.79998168889431442"/>
        <bgColor indexed="64"/>
      </patternFill>
    </fill>
    <fill>
      <patternFill patternType="solid">
        <fgColor theme="8" tint="0.39997558519241921"/>
        <bgColor indexed="64"/>
      </patternFill>
    </fill>
    <fill>
      <patternFill patternType="lightUp">
        <bgColor theme="8" tint="0.79995117038483843"/>
      </patternFill>
    </fill>
    <fill>
      <patternFill patternType="solid">
        <fgColor theme="6"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lightUp">
        <bgColor theme="0" tint="-0.14999847407452621"/>
      </patternFill>
    </fill>
    <fill>
      <patternFill patternType="solid">
        <fgColor theme="3" tint="0.59999389629810485"/>
        <bgColor indexed="64"/>
      </patternFill>
    </fill>
    <fill>
      <patternFill patternType="solid">
        <fgColor theme="5" tint="0.79998168889431442"/>
        <bgColor indexed="64"/>
      </patternFill>
    </fill>
    <fill>
      <patternFill patternType="solid">
        <fgColor theme="5" tint="0.39997558519241921"/>
        <bgColor indexed="64"/>
      </patternFill>
    </fill>
    <fill>
      <patternFill patternType="lightUp">
        <fgColor theme="1"/>
        <bgColor theme="5" tint="0.79998168889431442"/>
      </patternFill>
    </fill>
    <fill>
      <patternFill patternType="solid">
        <fgColor rgb="FFFFFF00"/>
        <bgColor indexed="64"/>
      </patternFill>
    </fill>
    <fill>
      <patternFill patternType="solid">
        <fgColor theme="5" tint="0.59999389629810485"/>
        <bgColor indexed="64"/>
      </patternFill>
    </fill>
    <fill>
      <patternFill patternType="solid">
        <fgColor theme="6" tint="-0.249977111117893"/>
        <bgColor indexed="64"/>
      </patternFill>
    </fill>
    <fill>
      <patternFill patternType="solid">
        <fgColor theme="6"/>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bottom style="thin">
        <color indexed="64"/>
      </bottom>
      <diagonal/>
    </border>
    <border>
      <left style="thick">
        <color auto="1"/>
      </left>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auto="1"/>
      </left>
      <right/>
      <top/>
      <bottom style="thin">
        <color auto="1"/>
      </bottom>
      <diagonal/>
    </border>
    <border>
      <left style="thin">
        <color indexed="64"/>
      </left>
      <right style="thin">
        <color indexed="64"/>
      </right>
      <top style="medium">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medium">
        <color indexed="64"/>
      </right>
      <top style="thin">
        <color indexed="64"/>
      </top>
      <bottom style="thin">
        <color indexed="64"/>
      </bottom>
      <diagonal/>
    </border>
    <border>
      <left/>
      <right style="thick">
        <color auto="1"/>
      </right>
      <top style="thin">
        <color auto="1"/>
      </top>
      <bottom style="thin">
        <color indexed="64"/>
      </bottom>
      <diagonal/>
    </border>
    <border>
      <left/>
      <right style="thin">
        <color auto="1"/>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auto="1"/>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hair">
        <color indexed="64"/>
      </left>
      <right/>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s>
  <cellStyleXfs count="3">
    <xf numFmtId="0" fontId="0" fillId="0" borderId="0"/>
    <xf numFmtId="9" fontId="64" fillId="0" borderId="0" applyFont="0" applyFill="0" applyBorder="0" applyAlignment="0" applyProtection="0"/>
    <xf numFmtId="0" fontId="81" fillId="0" borderId="0" applyNumberFormat="0" applyFill="0" applyBorder="0" applyAlignment="0" applyProtection="0"/>
  </cellStyleXfs>
  <cellXfs count="537">
    <xf numFmtId="0" fontId="0" fillId="0" borderId="0" xfId="0"/>
    <xf numFmtId="0" fontId="0" fillId="0" borderId="0" xfId="0"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0" xfId="0" applyFont="1" applyAlignment="1" applyProtection="1">
      <alignment horizontal="center"/>
      <protection locked="0"/>
    </xf>
    <xf numFmtId="0" fontId="16" fillId="0" borderId="0" xfId="0" applyFont="1" applyProtection="1">
      <protection locked="0"/>
    </xf>
    <xf numFmtId="0" fontId="16" fillId="0" borderId="0" xfId="0" applyFont="1" applyAlignment="1" applyProtection="1">
      <alignment vertical="center"/>
      <protection locked="0"/>
    </xf>
    <xf numFmtId="0" fontId="17" fillId="0" borderId="0" xfId="0" quotePrefix="1" applyFont="1" applyProtection="1">
      <protection locked="0"/>
    </xf>
    <xf numFmtId="0" fontId="13" fillId="0" borderId="0" xfId="0" applyFont="1" applyAlignment="1" applyProtection="1">
      <alignment horizontal="center" vertical="center"/>
      <protection locked="0"/>
    </xf>
    <xf numFmtId="0" fontId="13" fillId="0" borderId="0" xfId="0" applyFont="1" applyAlignment="1" applyProtection="1">
      <alignment vertical="center"/>
      <protection locked="0"/>
    </xf>
    <xf numFmtId="0" fontId="20" fillId="0" borderId="0" xfId="0" applyFont="1" applyAlignment="1" applyProtection="1">
      <alignment horizontal="center" vertical="center"/>
      <protection locked="0"/>
    </xf>
    <xf numFmtId="0" fontId="14" fillId="2" borderId="1" xfId="0" applyFont="1" applyFill="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9" fillId="5" borderId="6" xfId="0" applyFont="1" applyFill="1" applyBorder="1" applyAlignment="1" applyProtection="1">
      <alignment horizontal="center" vertical="center"/>
      <protection locked="0"/>
    </xf>
    <xf numFmtId="0" fontId="10" fillId="10" borderId="1" xfId="0" applyFont="1" applyFill="1" applyBorder="1" applyAlignment="1" applyProtection="1">
      <alignment horizontal="center" vertical="center"/>
      <protection locked="0"/>
    </xf>
    <xf numFmtId="0" fontId="9" fillId="8" borderId="2" xfId="0" applyFont="1" applyFill="1" applyBorder="1" applyAlignment="1" applyProtection="1">
      <alignment horizontal="left" vertical="center" wrapText="1"/>
      <protection locked="0"/>
    </xf>
    <xf numFmtId="0" fontId="0" fillId="2" borderId="2" xfId="0" applyFill="1" applyBorder="1" applyAlignment="1" applyProtection="1">
      <alignment horizontal="left" vertical="center" wrapText="1"/>
      <protection locked="0"/>
    </xf>
    <xf numFmtId="0" fontId="9" fillId="0" borderId="0" xfId="0" applyFont="1" applyAlignment="1" applyProtection="1">
      <alignment horizontal="center" vertical="center" wrapText="1"/>
      <protection locked="0"/>
    </xf>
    <xf numFmtId="0" fontId="21" fillId="0" borderId="0" xfId="0" applyFont="1" applyAlignment="1" applyProtection="1">
      <alignment vertical="center"/>
      <protection locked="0"/>
    </xf>
    <xf numFmtId="0" fontId="13" fillId="0" borderId="0" xfId="0" applyFont="1" applyAlignment="1" applyProtection="1">
      <alignment horizontal="center" vertical="top"/>
      <protection locked="0"/>
    </xf>
    <xf numFmtId="0" fontId="13" fillId="0" borderId="0" xfId="0" applyFont="1" applyAlignment="1" applyProtection="1">
      <alignment vertical="top" wrapText="1"/>
      <protection locked="0"/>
    </xf>
    <xf numFmtId="0" fontId="9" fillId="5" borderId="10" xfId="0" applyFont="1" applyFill="1" applyBorder="1" applyAlignment="1" applyProtection="1">
      <alignment horizontal="center" vertical="center"/>
      <protection locked="0"/>
    </xf>
    <xf numFmtId="0" fontId="9" fillId="5" borderId="12" xfId="0" applyFont="1" applyFill="1" applyBorder="1" applyAlignment="1" applyProtection="1">
      <alignment horizontal="center" vertical="center"/>
      <protection locked="0"/>
    </xf>
    <xf numFmtId="0" fontId="13" fillId="0" borderId="0" xfId="0" applyFont="1" applyAlignment="1" applyProtection="1">
      <alignment vertical="top"/>
      <protection locked="0"/>
    </xf>
    <xf numFmtId="0" fontId="0" fillId="2" borderId="1" xfId="0"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0" fillId="0" borderId="0" xfId="0" applyAlignment="1">
      <alignment vertical="center"/>
    </xf>
    <xf numFmtId="0" fontId="0" fillId="0" borderId="10" xfId="0" applyBorder="1" applyAlignment="1">
      <alignment vertical="center"/>
    </xf>
    <xf numFmtId="0" fontId="9" fillId="13" borderId="1" xfId="0" applyFont="1" applyFill="1" applyBorder="1" applyAlignment="1">
      <alignment vertical="center"/>
    </xf>
    <xf numFmtId="0" fontId="9" fillId="14" borderId="1" xfId="0" applyFont="1" applyFill="1" applyBorder="1" applyAlignment="1">
      <alignment vertical="center"/>
    </xf>
    <xf numFmtId="0" fontId="9" fillId="14" borderId="1" xfId="0" applyFont="1" applyFill="1" applyBorder="1" applyAlignment="1">
      <alignment horizontal="center" vertical="center"/>
    </xf>
    <xf numFmtId="0" fontId="0" fillId="13" borderId="1" xfId="0" applyFill="1" applyBorder="1" applyAlignment="1">
      <alignment vertical="center"/>
    </xf>
    <xf numFmtId="0" fontId="9" fillId="14" borderId="1" xfId="0" applyFont="1" applyFill="1" applyBorder="1" applyAlignment="1">
      <alignment horizontal="center" vertical="center" wrapText="1"/>
    </xf>
    <xf numFmtId="0" fontId="29" fillId="0" borderId="0" xfId="0" applyFont="1" applyAlignment="1">
      <alignment vertical="center"/>
    </xf>
    <xf numFmtId="0" fontId="0" fillId="13" borderId="1" xfId="0" applyFill="1" applyBorder="1" applyAlignment="1">
      <alignment horizontal="center" vertical="center"/>
    </xf>
    <xf numFmtId="164" fontId="0" fillId="13" borderId="1" xfId="0" applyNumberFormat="1" applyFill="1" applyBorder="1" applyAlignment="1">
      <alignment horizontal="center" vertical="center"/>
    </xf>
    <xf numFmtId="164" fontId="0" fillId="15" borderId="1" xfId="0" applyNumberFormat="1" applyFill="1" applyBorder="1" applyAlignment="1">
      <alignment horizontal="center" vertical="center"/>
    </xf>
    <xf numFmtId="0" fontId="9" fillId="13" borderId="1" xfId="0" applyFont="1" applyFill="1" applyBorder="1" applyAlignment="1">
      <alignment horizontal="center" vertical="center"/>
    </xf>
    <xf numFmtId="164" fontId="9" fillId="13" borderId="1" xfId="0" applyNumberFormat="1" applyFont="1" applyFill="1" applyBorder="1" applyAlignment="1">
      <alignment horizontal="center" vertical="center"/>
    </xf>
    <xf numFmtId="165" fontId="9" fillId="13" borderId="1" xfId="0" applyNumberFormat="1" applyFont="1" applyFill="1" applyBorder="1" applyAlignment="1">
      <alignment horizontal="center" vertical="center"/>
    </xf>
    <xf numFmtId="165" fontId="0" fillId="13" borderId="1" xfId="0" applyNumberFormat="1" applyFill="1" applyBorder="1" applyAlignment="1">
      <alignment horizontal="center" vertical="center"/>
    </xf>
    <xf numFmtId="164" fontId="14" fillId="3" borderId="11" xfId="0" applyNumberFormat="1" applyFont="1" applyFill="1" applyBorder="1" applyAlignment="1">
      <alignment horizontal="center" vertical="center"/>
    </xf>
    <xf numFmtId="164" fontId="14" fillId="3" borderId="1" xfId="0" applyNumberFormat="1" applyFont="1" applyFill="1" applyBorder="1" applyAlignment="1">
      <alignment horizontal="center" vertical="center"/>
    </xf>
    <xf numFmtId="164" fontId="14" fillId="11" borderId="11" xfId="0" applyNumberFormat="1" applyFont="1" applyFill="1" applyBorder="1" applyAlignment="1" applyProtection="1">
      <alignment horizontal="center" vertical="center"/>
      <protection locked="0"/>
    </xf>
    <xf numFmtId="164" fontId="14" fillId="11" borderId="1" xfId="0" applyNumberFormat="1" applyFont="1" applyFill="1" applyBorder="1" applyAlignment="1" applyProtection="1">
      <alignment horizontal="center" vertical="center"/>
      <protection locked="0"/>
    </xf>
    <xf numFmtId="164" fontId="19" fillId="4" borderId="11" xfId="0" applyNumberFormat="1" applyFont="1" applyFill="1" applyBorder="1" applyAlignment="1">
      <alignment horizontal="center" vertical="center"/>
    </xf>
    <xf numFmtId="10" fontId="14" fillId="3" borderId="1" xfId="0" applyNumberFormat="1" applyFont="1" applyFill="1" applyBorder="1" applyAlignment="1">
      <alignment horizontal="center" vertical="center"/>
    </xf>
    <xf numFmtId="10" fontId="19" fillId="4" borderId="1" xfId="0" applyNumberFormat="1" applyFont="1" applyFill="1" applyBorder="1" applyAlignment="1" applyProtection="1">
      <alignment horizontal="center" vertical="center"/>
      <protection locked="0"/>
    </xf>
    <xf numFmtId="10" fontId="19" fillId="4" borderId="2" xfId="0" applyNumberFormat="1" applyFont="1" applyFill="1" applyBorder="1" applyAlignment="1" applyProtection="1">
      <alignment horizontal="center" vertical="center"/>
      <protection locked="0"/>
    </xf>
    <xf numFmtId="4" fontId="14" fillId="11" borderId="1" xfId="0" applyNumberFormat="1" applyFont="1" applyFill="1" applyBorder="1" applyAlignment="1" applyProtection="1">
      <alignment horizontal="center" vertical="center"/>
      <protection locked="0"/>
    </xf>
    <xf numFmtId="4" fontId="14" fillId="3" borderId="1" xfId="0" applyNumberFormat="1" applyFont="1" applyFill="1" applyBorder="1" applyAlignment="1">
      <alignment horizontal="center" vertical="center"/>
    </xf>
    <xf numFmtId="4" fontId="18" fillId="4" borderId="1" xfId="0" applyNumberFormat="1" applyFont="1" applyFill="1" applyBorder="1" applyAlignment="1" applyProtection="1">
      <alignment horizontal="center" vertical="center"/>
      <protection locked="0"/>
    </xf>
    <xf numFmtId="164" fontId="19" fillId="4" borderId="1" xfId="0" applyNumberFormat="1" applyFont="1" applyFill="1" applyBorder="1" applyAlignment="1">
      <alignment horizontal="center" vertical="center"/>
    </xf>
    <xf numFmtId="4" fontId="37" fillId="9" borderId="1" xfId="0" applyNumberFormat="1" applyFont="1" applyFill="1" applyBorder="1" applyAlignment="1" applyProtection="1">
      <alignment horizontal="left" vertical="center"/>
      <protection locked="0"/>
    </xf>
    <xf numFmtId="0" fontId="39" fillId="0" borderId="0" xfId="0" applyFont="1" applyAlignment="1" applyProtection="1">
      <alignment vertical="center"/>
      <protection locked="0"/>
    </xf>
    <xf numFmtId="0" fontId="34" fillId="18" borderId="4" xfId="0" applyFont="1" applyFill="1" applyBorder="1" applyAlignment="1" applyProtection="1">
      <alignment horizontal="left" vertical="center"/>
      <protection locked="0"/>
    </xf>
    <xf numFmtId="0" fontId="12" fillId="18" borderId="6" xfId="0" applyFont="1" applyFill="1" applyBorder="1" applyAlignment="1" applyProtection="1">
      <alignment horizontal="left" vertical="center"/>
      <protection locked="0"/>
    </xf>
    <xf numFmtId="0" fontId="9" fillId="18" borderId="6" xfId="0" applyFont="1" applyFill="1" applyBorder="1" applyAlignment="1" applyProtection="1">
      <alignment horizontal="center" vertical="center"/>
      <protection locked="0"/>
    </xf>
    <xf numFmtId="0" fontId="9" fillId="18" borderId="12" xfId="0" applyFont="1" applyFill="1" applyBorder="1" applyAlignment="1" applyProtection="1">
      <alignment horizontal="center" vertical="center"/>
      <protection locked="0"/>
    </xf>
    <xf numFmtId="0" fontId="9" fillId="18" borderId="10" xfId="0" applyFont="1" applyFill="1" applyBorder="1" applyAlignment="1" applyProtection="1">
      <alignment horizontal="center" vertical="center"/>
      <protection locked="0"/>
    </xf>
    <xf numFmtId="0" fontId="14" fillId="18" borderId="1" xfId="0" applyFont="1" applyFill="1" applyBorder="1" applyAlignment="1" applyProtection="1">
      <alignment horizontal="left" vertical="center"/>
      <protection locked="0"/>
    </xf>
    <xf numFmtId="4" fontId="14" fillId="19" borderId="1" xfId="0" applyNumberFormat="1" applyFont="1" applyFill="1" applyBorder="1" applyAlignment="1" applyProtection="1">
      <alignment horizontal="center" vertical="center"/>
      <protection locked="0"/>
    </xf>
    <xf numFmtId="10" fontId="14" fillId="18" borderId="1" xfId="0" applyNumberFormat="1" applyFont="1" applyFill="1" applyBorder="1" applyAlignment="1">
      <alignment horizontal="center" vertical="center"/>
    </xf>
    <xf numFmtId="164" fontId="14" fillId="18" borderId="11" xfId="0" applyNumberFormat="1" applyFont="1" applyFill="1" applyBorder="1" applyAlignment="1">
      <alignment horizontal="center" vertical="center"/>
    </xf>
    <xf numFmtId="164" fontId="14" fillId="18" borderId="1" xfId="0" applyNumberFormat="1" applyFont="1" applyFill="1" applyBorder="1" applyAlignment="1">
      <alignment horizontal="center" vertical="center"/>
    </xf>
    <xf numFmtId="4" fontId="14" fillId="18" borderId="1" xfId="0" applyNumberFormat="1" applyFont="1" applyFill="1" applyBorder="1" applyAlignment="1">
      <alignment horizontal="center" vertical="center"/>
    </xf>
    <xf numFmtId="0" fontId="0" fillId="18" borderId="1" xfId="0" applyFill="1" applyBorder="1" applyAlignment="1" applyProtection="1">
      <alignment horizontal="left" vertical="center"/>
      <protection locked="0"/>
    </xf>
    <xf numFmtId="164" fontId="14" fillId="19" borderId="11" xfId="0" applyNumberFormat="1" applyFont="1" applyFill="1" applyBorder="1" applyAlignment="1" applyProtection="1">
      <alignment horizontal="center" vertical="center"/>
      <protection locked="0"/>
    </xf>
    <xf numFmtId="164" fontId="14" fillId="19" borderId="1" xfId="0" applyNumberFormat="1" applyFont="1" applyFill="1" applyBorder="1" applyAlignment="1" applyProtection="1">
      <alignment horizontal="center" vertical="center"/>
      <protection locked="0"/>
    </xf>
    <xf numFmtId="4" fontId="34" fillId="18" borderId="1" xfId="0" applyNumberFormat="1" applyFont="1" applyFill="1" applyBorder="1" applyAlignment="1" applyProtection="1">
      <alignment horizontal="left" vertical="center"/>
      <protection locked="0"/>
    </xf>
    <xf numFmtId="0" fontId="40" fillId="0" borderId="0" xfId="0" applyFont="1"/>
    <xf numFmtId="10" fontId="14" fillId="3" borderId="2" xfId="0" applyNumberFormat="1" applyFont="1" applyFill="1" applyBorder="1" applyAlignment="1">
      <alignment horizontal="center" vertical="center"/>
    </xf>
    <xf numFmtId="10" fontId="14" fillId="18" borderId="2" xfId="0" applyNumberFormat="1" applyFont="1" applyFill="1" applyBorder="1" applyAlignment="1">
      <alignment horizontal="center" vertical="center"/>
    </xf>
    <xf numFmtId="0" fontId="34" fillId="5" borderId="8" xfId="0" applyFont="1" applyFill="1" applyBorder="1" applyAlignment="1" applyProtection="1">
      <alignment horizontal="left" vertical="center"/>
      <protection locked="0"/>
    </xf>
    <xf numFmtId="0" fontId="12" fillId="5" borderId="10" xfId="0" applyFont="1" applyFill="1" applyBorder="1" applyAlignment="1" applyProtection="1">
      <alignment horizontal="left" vertical="center"/>
      <protection locked="0"/>
    </xf>
    <xf numFmtId="0" fontId="14" fillId="3" borderId="3" xfId="0" applyFont="1" applyFill="1" applyBorder="1" applyAlignment="1" applyProtection="1">
      <alignment horizontal="left" vertical="center"/>
      <protection locked="0"/>
    </xf>
    <xf numFmtId="0" fontId="0" fillId="3" borderId="3" xfId="0" applyFill="1" applyBorder="1" applyAlignment="1" applyProtection="1">
      <alignment horizontal="left" vertical="center" wrapText="1"/>
      <protection locked="0"/>
    </xf>
    <xf numFmtId="0" fontId="0" fillId="3" borderId="3" xfId="0" applyFill="1" applyBorder="1" applyAlignment="1" applyProtection="1">
      <alignment horizontal="left" vertical="center"/>
      <protection locked="0"/>
    </xf>
    <xf numFmtId="0" fontId="15" fillId="4" borderId="3" xfId="0" applyFont="1" applyFill="1" applyBorder="1" applyAlignment="1" applyProtection="1">
      <alignment horizontal="left" vertical="center"/>
      <protection locked="0"/>
    </xf>
    <xf numFmtId="0" fontId="38" fillId="9" borderId="3" xfId="0" applyFont="1" applyFill="1" applyBorder="1" applyAlignment="1" applyProtection="1">
      <alignment horizontal="left" vertical="center"/>
      <protection locked="0"/>
    </xf>
    <xf numFmtId="0" fontId="41" fillId="0" borderId="0" xfId="0" applyFont="1" applyAlignment="1" applyProtection="1">
      <alignment horizontal="center" vertical="center"/>
      <protection locked="0"/>
    </xf>
    <xf numFmtId="0" fontId="13" fillId="0" borderId="0" xfId="0" applyFont="1" applyProtection="1">
      <protection locked="0"/>
    </xf>
    <xf numFmtId="0" fontId="9" fillId="8" borderId="15" xfId="0" applyFont="1" applyFill="1" applyBorder="1" applyAlignment="1" applyProtection="1">
      <alignment horizontal="left" vertical="center" wrapText="1"/>
      <protection locked="0"/>
    </xf>
    <xf numFmtId="0" fontId="14" fillId="2" borderId="14" xfId="0" applyFont="1" applyFill="1" applyBorder="1" applyAlignment="1" applyProtection="1">
      <alignment horizontal="left" vertical="center"/>
      <protection locked="0"/>
    </xf>
    <xf numFmtId="0" fontId="10" fillId="10" borderId="4" xfId="0" applyFont="1" applyFill="1" applyBorder="1" applyAlignment="1" applyProtection="1">
      <alignment horizontal="center" vertical="center"/>
      <protection locked="0"/>
    </xf>
    <xf numFmtId="0" fontId="14" fillId="2" borderId="1" xfId="0" applyFont="1" applyFill="1" applyBorder="1" applyAlignment="1" applyProtection="1">
      <alignment horizontal="left" vertical="center" wrapText="1"/>
      <protection locked="0"/>
    </xf>
    <xf numFmtId="0" fontId="10" fillId="10" borderId="2" xfId="0" applyFont="1" applyFill="1" applyBorder="1" applyAlignment="1" applyProtection="1">
      <alignment horizontal="center" vertical="center"/>
      <protection locked="0"/>
    </xf>
    <xf numFmtId="167" fontId="15" fillId="20" borderId="1" xfId="0" applyNumberFormat="1" applyFont="1" applyFill="1" applyBorder="1" applyAlignment="1" applyProtection="1">
      <alignment horizontal="center" vertical="center"/>
      <protection locked="0"/>
    </xf>
    <xf numFmtId="10" fontId="15" fillId="20" borderId="1" xfId="0" applyNumberFormat="1" applyFont="1" applyFill="1" applyBorder="1" applyAlignment="1" applyProtection="1">
      <alignment horizontal="center" vertical="center"/>
      <protection locked="0"/>
    </xf>
    <xf numFmtId="0" fontId="0" fillId="0" borderId="0" xfId="0" applyAlignment="1">
      <alignment horizontal="center"/>
    </xf>
    <xf numFmtId="0" fontId="9" fillId="18" borderId="1" xfId="0" applyFont="1" applyFill="1" applyBorder="1" applyAlignment="1" applyProtection="1">
      <alignment horizontal="left" vertical="center"/>
      <protection locked="0"/>
    </xf>
    <xf numFmtId="4" fontId="14" fillId="18" borderId="1" xfId="0" applyNumberFormat="1" applyFont="1" applyFill="1" applyBorder="1" applyAlignment="1" applyProtection="1">
      <alignment horizontal="center" vertical="center"/>
      <protection locked="0"/>
    </xf>
    <xf numFmtId="10" fontId="12" fillId="18" borderId="1" xfId="0" applyNumberFormat="1" applyFont="1" applyFill="1" applyBorder="1" applyAlignment="1" applyProtection="1">
      <alignment horizontal="center" vertical="center"/>
      <protection locked="0"/>
    </xf>
    <xf numFmtId="10" fontId="12" fillId="18" borderId="2" xfId="0" applyNumberFormat="1" applyFont="1" applyFill="1" applyBorder="1" applyAlignment="1" applyProtection="1">
      <alignment horizontal="center" vertical="center"/>
      <protection locked="0"/>
    </xf>
    <xf numFmtId="164" fontId="12" fillId="18" borderId="11" xfId="0" applyNumberFormat="1" applyFont="1" applyFill="1" applyBorder="1" applyAlignment="1">
      <alignment horizontal="center" vertical="center"/>
    </xf>
    <xf numFmtId="164" fontId="12" fillId="18" borderId="1" xfId="0" applyNumberFormat="1" applyFont="1" applyFill="1" applyBorder="1" applyAlignment="1">
      <alignment horizontal="center" vertical="center"/>
    </xf>
    <xf numFmtId="0" fontId="34" fillId="18" borderId="1" xfId="0" applyFont="1" applyFill="1" applyBorder="1" applyAlignment="1" applyProtection="1">
      <alignment horizontal="left" vertical="center"/>
      <protection locked="0"/>
    </xf>
    <xf numFmtId="164" fontId="14" fillId="0" borderId="0" xfId="0" applyNumberFormat="1" applyFont="1" applyAlignment="1">
      <alignment horizontal="center" vertical="center"/>
    </xf>
    <xf numFmtId="0" fontId="22" fillId="18" borderId="1" xfId="0" applyFont="1" applyFill="1" applyBorder="1" applyAlignment="1" applyProtection="1">
      <alignment horizontal="left" vertical="center"/>
      <protection locked="0"/>
    </xf>
    <xf numFmtId="0" fontId="44" fillId="0" borderId="0" xfId="0" applyFont="1"/>
    <xf numFmtId="0" fontId="45" fillId="0" borderId="0" xfId="0" applyFont="1" applyAlignment="1" applyProtection="1">
      <alignment horizontal="center"/>
      <protection locked="0"/>
    </xf>
    <xf numFmtId="0" fontId="23" fillId="0" borderId="0" xfId="0" applyFont="1" applyAlignment="1" applyProtection="1">
      <alignment vertical="top"/>
      <protection locked="0"/>
    </xf>
    <xf numFmtId="0" fontId="45" fillId="0" borderId="0" xfId="0" applyFont="1" applyProtection="1">
      <protection locked="0"/>
    </xf>
    <xf numFmtId="0" fontId="45" fillId="0" borderId="0" xfId="0" applyFont="1" applyAlignment="1" applyProtection="1">
      <alignment horizontal="center" vertical="center"/>
      <protection locked="0"/>
    </xf>
    <xf numFmtId="0" fontId="16" fillId="0" borderId="21" xfId="0" applyFont="1" applyBorder="1" applyProtection="1">
      <protection locked="0"/>
    </xf>
    <xf numFmtId="0" fontId="0" fillId="2" borderId="15" xfId="0" applyFill="1" applyBorder="1" applyAlignment="1" applyProtection="1">
      <alignment horizontal="left" vertical="center" wrapText="1"/>
      <protection locked="0"/>
    </xf>
    <xf numFmtId="0" fontId="9" fillId="8" borderId="14" xfId="0" applyFont="1" applyFill="1" applyBorder="1" applyAlignment="1" applyProtection="1">
      <alignment horizontal="center" vertical="center" wrapText="1"/>
      <protection locked="0"/>
    </xf>
    <xf numFmtId="0" fontId="14" fillId="2" borderId="4" xfId="0" applyFont="1" applyFill="1" applyBorder="1" applyAlignment="1" applyProtection="1">
      <alignment horizontal="left" vertical="center"/>
      <protection locked="0"/>
    </xf>
    <xf numFmtId="0" fontId="0" fillId="2" borderId="16" xfId="0" applyFill="1" applyBorder="1" applyAlignment="1" applyProtection="1">
      <alignment horizontal="left" vertical="center"/>
      <protection locked="0"/>
    </xf>
    <xf numFmtId="0" fontId="10" fillId="10" borderId="6" xfId="0" applyFont="1" applyFill="1" applyBorder="1" applyAlignment="1" applyProtection="1">
      <alignment horizontal="center" vertical="center"/>
      <protection locked="0"/>
    </xf>
    <xf numFmtId="0" fontId="10" fillId="10" borderId="14" xfId="0" applyFont="1" applyFill="1" applyBorder="1" applyAlignment="1" applyProtection="1">
      <alignment horizontal="center" vertical="center"/>
      <protection locked="0"/>
    </xf>
    <xf numFmtId="0" fontId="16" fillId="2" borderId="6" xfId="0" applyFont="1" applyFill="1" applyBorder="1" applyAlignment="1" applyProtection="1">
      <alignment horizontal="center" vertical="center"/>
      <protection locked="0"/>
    </xf>
    <xf numFmtId="10" fontId="15" fillId="20" borderId="14" xfId="0" applyNumberFormat="1" applyFont="1" applyFill="1" applyBorder="1" applyAlignment="1" applyProtection="1">
      <alignment horizontal="center" vertical="center"/>
      <protection locked="0"/>
    </xf>
    <xf numFmtId="0" fontId="9" fillId="8" borderId="24" xfId="0" applyFont="1" applyFill="1" applyBorder="1" applyAlignment="1" applyProtection="1">
      <alignment horizontal="center" vertical="center" wrapText="1"/>
      <protection locked="0"/>
    </xf>
    <xf numFmtId="0" fontId="32" fillId="8" borderId="14" xfId="0" applyFont="1" applyFill="1" applyBorder="1" applyAlignment="1" applyProtection="1">
      <alignment horizontal="center" vertical="center" wrapText="1"/>
      <protection locked="0"/>
    </xf>
    <xf numFmtId="0" fontId="33" fillId="8" borderId="14" xfId="0" applyFont="1" applyFill="1" applyBorder="1" applyAlignment="1" applyProtection="1">
      <alignment horizontal="center" vertical="center" wrapText="1"/>
      <protection locked="0"/>
    </xf>
    <xf numFmtId="0" fontId="14" fillId="2" borderId="6" xfId="0" applyFont="1" applyFill="1" applyBorder="1" applyAlignment="1" applyProtection="1">
      <alignment horizontal="left" vertical="center"/>
      <protection locked="0"/>
    </xf>
    <xf numFmtId="10" fontId="15" fillId="20" borderId="24" xfId="0" applyNumberFormat="1" applyFont="1" applyFill="1" applyBorder="1" applyAlignment="1" applyProtection="1">
      <alignment horizontal="center" vertical="center"/>
      <protection locked="0"/>
    </xf>
    <xf numFmtId="0" fontId="10" fillId="10" borderId="15" xfId="0" applyFont="1" applyFill="1" applyBorder="1" applyAlignment="1" applyProtection="1">
      <alignment horizontal="center" vertical="center"/>
      <protection locked="0"/>
    </xf>
    <xf numFmtId="10" fontId="15" fillId="20" borderId="6" xfId="0" applyNumberFormat="1" applyFont="1" applyFill="1" applyBorder="1" applyAlignment="1" applyProtection="1">
      <alignment horizontal="center" vertical="center"/>
      <protection locked="0"/>
    </xf>
    <xf numFmtId="0" fontId="15" fillId="2" borderId="25" xfId="0" applyFont="1" applyFill="1" applyBorder="1" applyAlignment="1" applyProtection="1">
      <alignment horizontal="center" vertical="center"/>
      <protection locked="0"/>
    </xf>
    <xf numFmtId="0" fontId="14" fillId="2" borderId="25" xfId="0" applyFont="1" applyFill="1" applyBorder="1" applyAlignment="1" applyProtection="1">
      <alignment horizontal="left" vertical="center"/>
      <protection locked="0"/>
    </xf>
    <xf numFmtId="0" fontId="10" fillId="10" borderId="25" xfId="0" applyFont="1" applyFill="1" applyBorder="1" applyAlignment="1" applyProtection="1">
      <alignment horizontal="center" vertical="center"/>
      <protection locked="0"/>
    </xf>
    <xf numFmtId="0" fontId="10" fillId="10" borderId="27" xfId="0" applyFont="1" applyFill="1" applyBorder="1" applyAlignment="1" applyProtection="1">
      <alignment horizontal="center" vertical="center"/>
      <protection locked="0"/>
    </xf>
    <xf numFmtId="0" fontId="10" fillId="10" borderId="24" xfId="0" applyFont="1" applyFill="1" applyBorder="1" applyAlignment="1" applyProtection="1">
      <alignment horizontal="center" vertical="center"/>
      <protection locked="0"/>
    </xf>
    <xf numFmtId="0" fontId="0" fillId="22" borderId="0" xfId="0" applyFill="1" applyAlignment="1">
      <alignment vertical="center"/>
    </xf>
    <xf numFmtId="10" fontId="16" fillId="0" borderId="0" xfId="0" applyNumberFormat="1" applyFont="1" applyAlignment="1" applyProtection="1">
      <alignment vertical="center"/>
      <protection locked="0"/>
    </xf>
    <xf numFmtId="0" fontId="10" fillId="23" borderId="3" xfId="0" applyFont="1" applyFill="1" applyBorder="1" applyAlignment="1" applyProtection="1">
      <alignment horizontal="center" vertical="center"/>
      <protection locked="0"/>
    </xf>
    <xf numFmtId="0" fontId="54" fillId="23" borderId="3" xfId="0" applyFont="1" applyFill="1" applyBorder="1" applyAlignment="1" applyProtection="1">
      <alignment horizontal="center" vertical="center"/>
      <protection locked="0"/>
    </xf>
    <xf numFmtId="0" fontId="33" fillId="8" borderId="23" xfId="0" applyFont="1" applyFill="1" applyBorder="1" applyAlignment="1" applyProtection="1">
      <alignment horizontal="center" vertical="center" wrapText="1"/>
      <protection locked="0"/>
    </xf>
    <xf numFmtId="0" fontId="10" fillId="10" borderId="29" xfId="0" applyFont="1" applyFill="1" applyBorder="1" applyAlignment="1" applyProtection="1">
      <alignment horizontal="center" vertical="center"/>
      <protection locked="0"/>
    </xf>
    <xf numFmtId="0" fontId="10" fillId="10" borderId="30" xfId="0" applyFont="1" applyFill="1" applyBorder="1" applyAlignment="1" applyProtection="1">
      <alignment horizontal="center" vertical="center"/>
      <protection locked="0"/>
    </xf>
    <xf numFmtId="0" fontId="10" fillId="10" borderId="23" xfId="0" applyFont="1" applyFill="1" applyBorder="1" applyAlignment="1" applyProtection="1">
      <alignment horizontal="center" vertical="center"/>
      <protection locked="0"/>
    </xf>
    <xf numFmtId="0" fontId="54" fillId="23" borderId="32" xfId="0" applyFont="1" applyFill="1" applyBorder="1" applyAlignment="1" applyProtection="1">
      <alignment horizontal="center" vertical="center"/>
      <protection locked="0"/>
    </xf>
    <xf numFmtId="0" fontId="54" fillId="23" borderId="10" xfId="0" applyFont="1" applyFill="1" applyBorder="1" applyAlignment="1" applyProtection="1">
      <alignment horizontal="center" vertical="center"/>
      <protection locked="0"/>
    </xf>
    <xf numFmtId="0" fontId="9" fillId="21" borderId="8" xfId="0" applyFont="1" applyFill="1" applyBorder="1" applyAlignment="1" applyProtection="1">
      <alignment horizontal="center" vertical="center" wrapText="1"/>
      <protection locked="0"/>
    </xf>
    <xf numFmtId="0" fontId="10" fillId="23" borderId="33" xfId="0" applyFont="1" applyFill="1" applyBorder="1" applyAlignment="1" applyProtection="1">
      <alignment horizontal="center" vertical="center"/>
      <protection locked="0"/>
    </xf>
    <xf numFmtId="164" fontId="53" fillId="5" borderId="3" xfId="0" applyNumberFormat="1" applyFont="1" applyFill="1" applyBorder="1" applyAlignment="1" applyProtection="1">
      <alignment horizontal="center" vertical="center"/>
      <protection locked="0"/>
    </xf>
    <xf numFmtId="10" fontId="53" fillId="5" borderId="31" xfId="0" applyNumberFormat="1" applyFont="1" applyFill="1" applyBorder="1" applyAlignment="1" applyProtection="1">
      <alignment horizontal="center" vertical="center"/>
      <protection locked="0"/>
    </xf>
    <xf numFmtId="10" fontId="53" fillId="5" borderId="8" xfId="0" applyNumberFormat="1" applyFont="1" applyFill="1" applyBorder="1" applyAlignment="1" applyProtection="1">
      <alignment horizontal="center" vertical="center"/>
      <protection locked="0"/>
    </xf>
    <xf numFmtId="10" fontId="53" fillId="5" borderId="10" xfId="0" applyNumberFormat="1" applyFont="1" applyFill="1" applyBorder="1" applyAlignment="1" applyProtection="1">
      <alignment horizontal="center" vertical="center"/>
      <protection locked="0"/>
    </xf>
    <xf numFmtId="10" fontId="53" fillId="5" borderId="3" xfId="0" applyNumberFormat="1" applyFont="1" applyFill="1" applyBorder="1" applyAlignment="1" applyProtection="1">
      <alignment horizontal="center" vertical="center"/>
      <protection locked="0"/>
    </xf>
    <xf numFmtId="0" fontId="14" fillId="18" borderId="1" xfId="0" applyFont="1" applyFill="1" applyBorder="1" applyAlignment="1" applyProtection="1">
      <alignment horizontal="left" vertical="center" wrapText="1"/>
      <protection locked="0"/>
    </xf>
    <xf numFmtId="0" fontId="23" fillId="0" borderId="0" xfId="0" applyFont="1" applyProtection="1">
      <protection locked="0"/>
    </xf>
    <xf numFmtId="0" fontId="29" fillId="5" borderId="9" xfId="0" applyFont="1" applyFill="1" applyBorder="1" applyAlignment="1" applyProtection="1">
      <alignment horizontal="left" vertical="center" wrapText="1"/>
      <protection locked="0"/>
    </xf>
    <xf numFmtId="0" fontId="29" fillId="5" borderId="3" xfId="0" applyFont="1" applyFill="1" applyBorder="1" applyAlignment="1" applyProtection="1">
      <alignment horizontal="left" vertical="center" wrapText="1"/>
      <protection locked="0"/>
    </xf>
    <xf numFmtId="0" fontId="29" fillId="0" borderId="0" xfId="0" applyFont="1" applyAlignment="1" applyProtection="1">
      <alignment horizontal="left" vertical="center" wrapText="1"/>
      <protection locked="0"/>
    </xf>
    <xf numFmtId="0" fontId="29" fillId="0" borderId="0" xfId="0" applyFont="1" applyAlignment="1" applyProtection="1">
      <alignment vertical="center" wrapText="1"/>
      <protection locked="0"/>
    </xf>
    <xf numFmtId="0" fontId="55" fillId="4" borderId="2" xfId="0" applyFont="1" applyFill="1" applyBorder="1" applyAlignment="1" applyProtection="1">
      <alignment horizontal="left" vertical="center"/>
      <protection locked="0"/>
    </xf>
    <xf numFmtId="0" fontId="55" fillId="4" borderId="3" xfId="0" applyFont="1" applyFill="1" applyBorder="1" applyAlignment="1" applyProtection="1">
      <alignment horizontal="left" vertical="center"/>
      <protection locked="0"/>
    </xf>
    <xf numFmtId="10" fontId="56" fillId="4" borderId="1" xfId="0" applyNumberFormat="1" applyFont="1" applyFill="1" applyBorder="1" applyAlignment="1">
      <alignment horizontal="right" vertical="center"/>
    </xf>
    <xf numFmtId="10" fontId="56" fillId="0" borderId="0" xfId="0" applyNumberFormat="1" applyFont="1" applyAlignment="1">
      <alignment horizontal="right" vertical="center"/>
    </xf>
    <xf numFmtId="2" fontId="55" fillId="0" borderId="0" xfId="0" applyNumberFormat="1" applyFont="1" applyAlignment="1" applyProtection="1">
      <alignment horizontal="center" vertical="center"/>
      <protection locked="0"/>
    </xf>
    <xf numFmtId="0" fontId="29" fillId="0" borderId="0" xfId="0" applyFont="1" applyAlignment="1" applyProtection="1">
      <alignment horizontal="center" vertical="center" wrapText="1"/>
      <protection locked="0"/>
    </xf>
    <xf numFmtId="2" fontId="60" fillId="0" borderId="0" xfId="0" applyNumberFormat="1" applyFont="1" applyAlignment="1" applyProtection="1">
      <alignment horizontal="center" vertical="center"/>
      <protection locked="0"/>
    </xf>
    <xf numFmtId="0" fontId="57" fillId="0" borderId="0" xfId="0" applyFont="1" applyProtection="1">
      <protection locked="0"/>
    </xf>
    <xf numFmtId="0" fontId="29" fillId="5" borderId="2" xfId="0" applyFont="1" applyFill="1" applyBorder="1" applyAlignment="1" applyProtection="1">
      <alignment horizontal="center" vertical="center" wrapText="1"/>
      <protection locked="0"/>
    </xf>
    <xf numFmtId="164" fontId="58" fillId="4" borderId="32" xfId="0" applyNumberFormat="1" applyFont="1" applyFill="1" applyBorder="1" applyAlignment="1">
      <alignment horizontal="right" vertical="center"/>
    </xf>
    <xf numFmtId="10" fontId="61" fillId="4" borderId="1" xfId="0" applyNumberFormat="1" applyFont="1" applyFill="1" applyBorder="1" applyAlignment="1">
      <alignment horizontal="right" vertical="center"/>
    </xf>
    <xf numFmtId="164" fontId="62" fillId="4" borderId="32" xfId="0" applyNumberFormat="1" applyFont="1" applyFill="1" applyBorder="1" applyAlignment="1">
      <alignment horizontal="right" vertical="center"/>
    </xf>
    <xf numFmtId="0" fontId="15" fillId="0" borderId="0" xfId="0" applyFont="1" applyAlignment="1" applyProtection="1">
      <alignment horizontal="center" vertical="center"/>
      <protection locked="0"/>
    </xf>
    <xf numFmtId="1" fontId="16" fillId="2" borderId="6" xfId="0" applyNumberFormat="1" applyFont="1" applyFill="1" applyBorder="1" applyAlignment="1" applyProtection="1">
      <alignment horizontal="center" vertical="center"/>
      <protection locked="0"/>
    </xf>
    <xf numFmtId="1" fontId="15" fillId="20" borderId="6" xfId="0" applyNumberFormat="1" applyFont="1" applyFill="1" applyBorder="1" applyAlignment="1" applyProtection="1">
      <alignment horizontal="center" vertical="center"/>
      <protection locked="0"/>
    </xf>
    <xf numFmtId="0" fontId="18" fillId="24" borderId="6" xfId="0" applyFont="1" applyFill="1" applyBorder="1" applyAlignment="1" applyProtection="1">
      <alignment horizontal="center" vertical="center"/>
      <protection locked="0"/>
    </xf>
    <xf numFmtId="0" fontId="9" fillId="0" borderId="0" xfId="0" applyFont="1" applyAlignment="1">
      <alignment horizontal="center" vertical="center" wrapText="1"/>
    </xf>
    <xf numFmtId="0" fontId="9" fillId="0" borderId="0" xfId="0" applyFont="1"/>
    <xf numFmtId="0" fontId="16" fillId="0" borderId="0" xfId="0" applyFont="1"/>
    <xf numFmtId="0" fontId="32" fillId="0" borderId="0" xfId="0" applyFont="1" applyAlignment="1">
      <alignment horizontal="center" vertical="center" wrapText="1"/>
    </xf>
    <xf numFmtId="0" fontId="33" fillId="0" borderId="0" xfId="0" applyFont="1" applyAlignment="1">
      <alignment horizontal="center" vertical="center" wrapText="1"/>
    </xf>
    <xf numFmtId="0" fontId="0" fillId="0" borderId="0" xfId="0" applyAlignment="1">
      <alignment horizontal="left" vertical="center" wrapText="1"/>
    </xf>
    <xf numFmtId="0" fontId="16" fillId="0" borderId="0" xfId="0" applyFont="1" applyAlignment="1">
      <alignment horizontal="center" vertical="center"/>
    </xf>
    <xf numFmtId="0" fontId="10" fillId="0" borderId="0" xfId="0" applyFont="1" applyAlignment="1">
      <alignment horizontal="center" vertical="center"/>
    </xf>
    <xf numFmtId="0" fontId="0" fillId="0" borderId="0" xfId="0" applyAlignment="1">
      <alignment horizontal="left" vertical="center"/>
    </xf>
    <xf numFmtId="167" fontId="15" fillId="0" borderId="0" xfId="0" applyNumberFormat="1" applyFont="1" applyAlignment="1">
      <alignment horizontal="center" vertical="center"/>
    </xf>
    <xf numFmtId="164" fontId="53" fillId="0" borderId="0" xfId="0" applyNumberFormat="1" applyFont="1" applyAlignment="1">
      <alignment horizontal="center" vertical="center"/>
    </xf>
    <xf numFmtId="0" fontId="14" fillId="0" borderId="0" xfId="0" applyFont="1" applyAlignment="1">
      <alignment horizontal="left" vertical="center" wrapText="1"/>
    </xf>
    <xf numFmtId="164" fontId="16" fillId="0" borderId="0" xfId="0" applyNumberFormat="1" applyFont="1" applyAlignment="1">
      <alignment horizontal="center" vertical="center"/>
    </xf>
    <xf numFmtId="0" fontId="54" fillId="0" borderId="0" xfId="0" applyFont="1" applyAlignment="1">
      <alignment horizontal="center" vertical="center"/>
    </xf>
    <xf numFmtId="0" fontId="14" fillId="0" borderId="0" xfId="0" applyFont="1" applyAlignment="1">
      <alignment horizontal="left" vertical="center"/>
    </xf>
    <xf numFmtId="10" fontId="15" fillId="0" borderId="0" xfId="0" applyNumberFormat="1" applyFont="1" applyAlignment="1">
      <alignment horizontal="center" vertical="center"/>
    </xf>
    <xf numFmtId="10" fontId="53" fillId="0" borderId="0" xfId="0" applyNumberFormat="1" applyFont="1" applyAlignment="1">
      <alignment horizontal="center" vertical="center"/>
    </xf>
    <xf numFmtId="0" fontId="51" fillId="0" borderId="0" xfId="0" applyFont="1" applyAlignment="1">
      <alignment horizontal="center" vertical="center"/>
    </xf>
    <xf numFmtId="0" fontId="9" fillId="0" borderId="0" xfId="0" applyFont="1" applyAlignment="1">
      <alignment horizontal="left" vertical="center" wrapText="1"/>
    </xf>
    <xf numFmtId="0" fontId="15" fillId="0" borderId="0" xfId="0" applyFont="1" applyAlignment="1">
      <alignment horizontal="center" vertical="center"/>
    </xf>
    <xf numFmtId="0" fontId="13" fillId="0" borderId="0" xfId="0" applyFont="1" applyAlignment="1">
      <alignment horizontal="center" vertical="center"/>
    </xf>
    <xf numFmtId="0" fontId="13" fillId="0" borderId="0" xfId="0" applyFont="1"/>
    <xf numFmtId="0" fontId="16" fillId="0" borderId="0" xfId="0" applyFont="1" applyAlignment="1">
      <alignment horizontal="center"/>
    </xf>
    <xf numFmtId="0" fontId="13" fillId="0" borderId="0" xfId="0" applyFont="1" applyAlignment="1">
      <alignment vertical="top"/>
    </xf>
    <xf numFmtId="0" fontId="9" fillId="0" borderId="0" xfId="0" applyFont="1" applyAlignment="1">
      <alignment horizontal="right" vertical="center"/>
    </xf>
    <xf numFmtId="0" fontId="31" fillId="0" borderId="0" xfId="0" applyFont="1" applyProtection="1">
      <protection hidden="1"/>
    </xf>
    <xf numFmtId="0" fontId="0" fillId="0" borderId="0" xfId="0" applyProtection="1">
      <protection hidden="1"/>
    </xf>
    <xf numFmtId="0" fontId="65" fillId="0" borderId="0" xfId="0" applyFont="1" applyProtection="1">
      <protection hidden="1"/>
    </xf>
    <xf numFmtId="0" fontId="0" fillId="0" borderId="0" xfId="0" applyAlignment="1" applyProtection="1">
      <alignment vertical="center"/>
      <protection hidden="1"/>
    </xf>
    <xf numFmtId="0" fontId="0" fillId="16" borderId="1" xfId="0" applyFill="1" applyBorder="1" applyAlignment="1" applyProtection="1">
      <alignment horizontal="center" vertical="center"/>
      <protection hidden="1"/>
    </xf>
    <xf numFmtId="0" fontId="66" fillId="0" borderId="0" xfId="0" applyFont="1" applyProtection="1">
      <protection hidden="1"/>
    </xf>
    <xf numFmtId="164" fontId="0" fillId="0" borderId="1" xfId="0" applyNumberFormat="1" applyBorder="1" applyAlignment="1" applyProtection="1">
      <alignment horizontal="center" vertical="center"/>
      <protection hidden="1"/>
    </xf>
    <xf numFmtId="165" fontId="0" fillId="0" borderId="1" xfId="0" applyNumberFormat="1" applyBorder="1" applyAlignment="1" applyProtection="1">
      <alignment horizontal="center" vertical="center"/>
      <protection hidden="1"/>
    </xf>
    <xf numFmtId="9" fontId="0" fillId="0" borderId="1" xfId="1" applyFont="1" applyBorder="1" applyAlignment="1" applyProtection="1">
      <alignment horizontal="center" vertical="center"/>
      <protection hidden="1"/>
    </xf>
    <xf numFmtId="2" fontId="0" fillId="0" borderId="0" xfId="0" applyNumberFormat="1" applyAlignment="1" applyProtection="1">
      <alignment horizontal="center" vertical="center"/>
      <protection hidden="1"/>
    </xf>
    <xf numFmtId="0" fontId="8" fillId="0" borderId="0" xfId="0" applyFont="1" applyAlignment="1" applyProtection="1">
      <alignment vertical="center"/>
      <protection hidden="1"/>
    </xf>
    <xf numFmtId="9" fontId="0" fillId="17" borderId="1" xfId="1" applyFont="1" applyFill="1" applyBorder="1" applyAlignment="1" applyProtection="1">
      <alignment horizontal="center" vertical="center"/>
      <protection locked="0" hidden="1"/>
    </xf>
    <xf numFmtId="164" fontId="0" fillId="17" borderId="1" xfId="0" applyNumberFormat="1" applyFill="1" applyBorder="1" applyAlignment="1" applyProtection="1">
      <alignment horizontal="center" vertical="center"/>
      <protection locked="0" hidden="1"/>
    </xf>
    <xf numFmtId="165" fontId="0" fillId="17" borderId="1" xfId="0" applyNumberFormat="1" applyFill="1" applyBorder="1" applyAlignment="1" applyProtection="1">
      <alignment horizontal="center" vertical="center"/>
      <protection locked="0" hidden="1"/>
    </xf>
    <xf numFmtId="0" fontId="26" fillId="0" borderId="0" xfId="0" applyFont="1" applyAlignment="1" applyProtection="1">
      <alignment horizontal="left" vertical="center" wrapText="1"/>
      <protection hidden="1"/>
    </xf>
    <xf numFmtId="0" fontId="0" fillId="0" borderId="0" xfId="0" applyAlignment="1" applyProtection="1">
      <alignment horizontal="center" vertical="center"/>
      <protection hidden="1"/>
    </xf>
    <xf numFmtId="0" fontId="13" fillId="0" borderId="0" xfId="0" applyFont="1" applyAlignment="1" applyProtection="1">
      <alignment vertical="top" wrapText="1"/>
      <protection hidden="1"/>
    </xf>
    <xf numFmtId="0" fontId="33" fillId="0" borderId="0" xfId="0" applyFont="1" applyAlignment="1" applyProtection="1">
      <alignment vertical="top" wrapText="1"/>
      <protection hidden="1"/>
    </xf>
    <xf numFmtId="0" fontId="63" fillId="0" borderId="0" xfId="0" applyFont="1" applyAlignment="1" applyProtection="1">
      <alignment vertical="top" wrapText="1"/>
      <protection hidden="1"/>
    </xf>
    <xf numFmtId="0" fontId="13" fillId="0" borderId="0" xfId="0" applyFont="1" applyAlignment="1" applyProtection="1">
      <alignment vertical="center" wrapText="1"/>
      <protection hidden="1"/>
    </xf>
    <xf numFmtId="0" fontId="20" fillId="0" borderId="0" xfId="0" applyFont="1" applyAlignment="1" applyProtection="1">
      <alignment horizontal="center" vertical="center"/>
      <protection hidden="1"/>
    </xf>
    <xf numFmtId="0" fontId="55" fillId="0" borderId="0" xfId="0" applyFont="1" applyAlignment="1" applyProtection="1">
      <alignment horizontal="left" vertical="center"/>
      <protection hidden="1"/>
    </xf>
    <xf numFmtId="10" fontId="56" fillId="0" borderId="0" xfId="0" applyNumberFormat="1" applyFont="1" applyAlignment="1" applyProtection="1">
      <alignment horizontal="right" vertical="center"/>
      <protection hidden="1"/>
    </xf>
    <xf numFmtId="164" fontId="58" fillId="0" borderId="0" xfId="0" applyNumberFormat="1" applyFont="1" applyAlignment="1" applyProtection="1">
      <alignment horizontal="right" vertical="center"/>
      <protection hidden="1"/>
    </xf>
    <xf numFmtId="0" fontId="57" fillId="0" borderId="0" xfId="0" applyFont="1" applyAlignment="1" applyProtection="1">
      <alignment vertical="top"/>
      <protection hidden="1"/>
    </xf>
    <xf numFmtId="0" fontId="57" fillId="0" borderId="0" xfId="0" applyFont="1" applyAlignment="1" applyProtection="1">
      <alignment vertical="center"/>
      <protection hidden="1"/>
    </xf>
    <xf numFmtId="0" fontId="26" fillId="0" borderId="0" xfId="0" applyFont="1" applyAlignment="1" applyProtection="1">
      <alignment vertical="center" wrapText="1"/>
      <protection hidden="1"/>
    </xf>
    <xf numFmtId="0" fontId="14" fillId="0" borderId="0" xfId="0" applyFont="1" applyAlignment="1" applyProtection="1">
      <alignment horizontal="left" vertical="center"/>
      <protection hidden="1"/>
    </xf>
    <xf numFmtId="10" fontId="0" fillId="0" borderId="0" xfId="0" applyNumberFormat="1" applyAlignment="1" applyProtection="1">
      <alignment horizontal="left" vertical="top"/>
      <protection hidden="1"/>
    </xf>
    <xf numFmtId="10" fontId="0" fillId="0" borderId="62" xfId="0" applyNumberFormat="1" applyBorder="1" applyAlignment="1" applyProtection="1">
      <alignment horizontal="left" vertical="top"/>
      <protection hidden="1"/>
    </xf>
    <xf numFmtId="0" fontId="14" fillId="0" borderId="0" xfId="0" applyFont="1" applyAlignment="1" applyProtection="1">
      <alignment vertical="top"/>
      <protection hidden="1"/>
    </xf>
    <xf numFmtId="10" fontId="9" fillId="0" borderId="0" xfId="0" applyNumberFormat="1" applyFont="1" applyAlignment="1" applyProtection="1">
      <alignment horizontal="left" vertical="top"/>
      <protection hidden="1"/>
    </xf>
    <xf numFmtId="10" fontId="9" fillId="0" borderId="56" xfId="0" applyNumberFormat="1" applyFont="1" applyBorder="1" applyAlignment="1" applyProtection="1">
      <alignment horizontal="left" vertical="top"/>
      <protection hidden="1"/>
    </xf>
    <xf numFmtId="10" fontId="0" fillId="0" borderId="56" xfId="0" applyNumberFormat="1" applyBorder="1" applyAlignment="1" applyProtection="1">
      <alignment horizontal="left" vertical="top"/>
      <protection hidden="1"/>
    </xf>
    <xf numFmtId="0" fontId="73" fillId="0" borderId="0" xfId="0" applyFont="1" applyProtection="1">
      <protection hidden="1"/>
    </xf>
    <xf numFmtId="0" fontId="75" fillId="0" borderId="0" xfId="0" applyFont="1" applyProtection="1">
      <protection hidden="1"/>
    </xf>
    <xf numFmtId="0" fontId="68" fillId="5" borderId="1" xfId="0" applyFont="1" applyFill="1" applyBorder="1" applyAlignment="1" applyProtection="1">
      <alignment vertical="center" wrapText="1"/>
      <protection hidden="1"/>
    </xf>
    <xf numFmtId="0" fontId="76" fillId="4" borderId="45" xfId="0" applyFont="1" applyFill="1" applyBorder="1" applyAlignment="1" applyProtection="1">
      <alignment horizontal="center" vertical="top" wrapText="1"/>
      <protection hidden="1"/>
    </xf>
    <xf numFmtId="0" fontId="69" fillId="3" borderId="44" xfId="0" applyFont="1" applyFill="1" applyBorder="1" applyAlignment="1" applyProtection="1">
      <alignment horizontal="center" vertical="top" wrapText="1"/>
      <protection hidden="1"/>
    </xf>
    <xf numFmtId="0" fontId="7" fillId="5" borderId="59" xfId="0" applyFont="1" applyFill="1" applyBorder="1" applyAlignment="1" applyProtection="1">
      <alignment vertical="top"/>
      <protection hidden="1"/>
    </xf>
    <xf numFmtId="10" fontId="68" fillId="4" borderId="57" xfId="1" applyNumberFormat="1" applyFont="1" applyFill="1" applyBorder="1" applyAlignment="1" applyProtection="1">
      <alignment horizontal="left" vertical="top"/>
      <protection hidden="1"/>
    </xf>
    <xf numFmtId="10" fontId="7" fillId="3" borderId="58" xfId="1" applyNumberFormat="1" applyFont="1" applyFill="1" applyBorder="1" applyAlignment="1" applyProtection="1">
      <alignment horizontal="left" vertical="top"/>
      <protection hidden="1"/>
    </xf>
    <xf numFmtId="0" fontId="7" fillId="5" borderId="60" xfId="0" applyFont="1" applyFill="1" applyBorder="1" applyAlignment="1" applyProtection="1">
      <alignment vertical="top"/>
      <protection hidden="1"/>
    </xf>
    <xf numFmtId="164" fontId="68" fillId="4" borderId="50" xfId="0" applyNumberFormat="1" applyFont="1" applyFill="1" applyBorder="1" applyAlignment="1" applyProtection="1">
      <alignment horizontal="left" vertical="top"/>
      <protection hidden="1"/>
    </xf>
    <xf numFmtId="164" fontId="7" fillId="3" borderId="40" xfId="0" applyNumberFormat="1" applyFont="1" applyFill="1" applyBorder="1" applyAlignment="1" applyProtection="1">
      <alignment horizontal="left" vertical="top"/>
      <protection hidden="1"/>
    </xf>
    <xf numFmtId="10" fontId="68" fillId="4" borderId="50" xfId="0" applyNumberFormat="1" applyFont="1" applyFill="1" applyBorder="1" applyAlignment="1" applyProtection="1">
      <alignment horizontal="left" vertical="top"/>
      <protection hidden="1"/>
    </xf>
    <xf numFmtId="10" fontId="7" fillId="3" borderId="40" xfId="0" applyNumberFormat="1" applyFont="1" applyFill="1" applyBorder="1" applyAlignment="1" applyProtection="1">
      <alignment horizontal="left" vertical="top"/>
      <protection hidden="1"/>
    </xf>
    <xf numFmtId="0" fontId="77" fillId="5" borderId="60" xfId="0" applyFont="1" applyFill="1" applyBorder="1" applyAlignment="1" applyProtection="1">
      <alignment vertical="top"/>
      <protection hidden="1"/>
    </xf>
    <xf numFmtId="0" fontId="77" fillId="5" borderId="64" xfId="0" applyFont="1" applyFill="1" applyBorder="1" applyAlignment="1" applyProtection="1">
      <alignment vertical="top"/>
      <protection hidden="1"/>
    </xf>
    <xf numFmtId="10" fontId="68" fillId="4" borderId="66" xfId="0" applyNumberFormat="1" applyFont="1" applyFill="1" applyBorder="1" applyAlignment="1" applyProtection="1">
      <alignment horizontal="left" vertical="top"/>
      <protection hidden="1"/>
    </xf>
    <xf numFmtId="10" fontId="7" fillId="3" borderId="65" xfId="0" applyNumberFormat="1" applyFont="1" applyFill="1" applyBorder="1" applyAlignment="1" applyProtection="1">
      <alignment horizontal="left" vertical="top"/>
      <protection hidden="1"/>
    </xf>
    <xf numFmtId="0" fontId="78" fillId="0" borderId="0" xfId="0" applyFont="1" applyAlignment="1" applyProtection="1">
      <alignment horizontal="left" vertical="center"/>
      <protection hidden="1"/>
    </xf>
    <xf numFmtId="0" fontId="68" fillId="5" borderId="39" xfId="0" applyFont="1" applyFill="1" applyBorder="1" applyAlignment="1" applyProtection="1">
      <alignment horizontal="center" vertical="center"/>
      <protection hidden="1"/>
    </xf>
    <xf numFmtId="0" fontId="68" fillId="5" borderId="40" xfId="0" applyFont="1" applyFill="1" applyBorder="1" applyAlignment="1" applyProtection="1">
      <alignment horizontal="center" vertical="center"/>
      <protection hidden="1"/>
    </xf>
    <xf numFmtId="0" fontId="77" fillId="3" borderId="60" xfId="0" applyFont="1" applyFill="1" applyBorder="1" applyAlignment="1" applyProtection="1">
      <alignment horizontal="left" vertical="center"/>
      <protection hidden="1"/>
    </xf>
    <xf numFmtId="4" fontId="77" fillId="11" borderId="39" xfId="0" applyNumberFormat="1" applyFont="1" applyFill="1" applyBorder="1" applyAlignment="1" applyProtection="1">
      <alignment horizontal="center" vertical="center"/>
      <protection hidden="1"/>
    </xf>
    <xf numFmtId="4" fontId="77" fillId="11" borderId="40" xfId="0" applyNumberFormat="1" applyFont="1" applyFill="1" applyBorder="1" applyAlignment="1" applyProtection="1">
      <alignment horizontal="center" vertical="center"/>
      <protection hidden="1"/>
    </xf>
    <xf numFmtId="10" fontId="77" fillId="3" borderId="39" xfId="0" applyNumberFormat="1" applyFont="1" applyFill="1" applyBorder="1" applyAlignment="1" applyProtection="1">
      <alignment horizontal="center" vertical="center"/>
      <protection hidden="1"/>
    </xf>
    <xf numFmtId="10" fontId="77" fillId="3" borderId="40" xfId="0" applyNumberFormat="1" applyFont="1" applyFill="1" applyBorder="1" applyAlignment="1" applyProtection="1">
      <alignment horizontal="center" vertical="center"/>
      <protection hidden="1"/>
    </xf>
    <xf numFmtId="164" fontId="77" fillId="3" borderId="39" xfId="0" applyNumberFormat="1" applyFont="1" applyFill="1" applyBorder="1" applyAlignment="1" applyProtection="1">
      <alignment horizontal="center" vertical="center"/>
      <protection hidden="1"/>
    </xf>
    <xf numFmtId="164" fontId="77" fillId="3" borderId="40" xfId="0" applyNumberFormat="1" applyFont="1" applyFill="1" applyBorder="1" applyAlignment="1" applyProtection="1">
      <alignment horizontal="center" vertical="center"/>
      <protection hidden="1"/>
    </xf>
    <xf numFmtId="4" fontId="77" fillId="3" borderId="39" xfId="0" applyNumberFormat="1" applyFont="1" applyFill="1" applyBorder="1" applyAlignment="1" applyProtection="1">
      <alignment horizontal="center" vertical="center"/>
      <protection hidden="1"/>
    </xf>
    <xf numFmtId="4" fontId="77" fillId="3" borderId="40" xfId="0" applyNumberFormat="1" applyFont="1" applyFill="1" applyBorder="1" applyAlignment="1" applyProtection="1">
      <alignment horizontal="center" vertical="center"/>
      <protection hidden="1"/>
    </xf>
    <xf numFmtId="0" fontId="7" fillId="3" borderId="60" xfId="0" applyFont="1" applyFill="1" applyBorder="1" applyAlignment="1" applyProtection="1">
      <alignment horizontal="left" vertical="center" wrapText="1"/>
      <protection hidden="1"/>
    </xf>
    <xf numFmtId="0" fontId="7" fillId="3" borderId="60" xfId="0" applyFont="1" applyFill="1" applyBorder="1" applyAlignment="1" applyProtection="1">
      <alignment horizontal="left" vertical="center"/>
      <protection hidden="1"/>
    </xf>
    <xf numFmtId="164" fontId="77" fillId="11" borderId="39" xfId="0" applyNumberFormat="1" applyFont="1" applyFill="1" applyBorder="1" applyAlignment="1" applyProtection="1">
      <alignment horizontal="center" vertical="center"/>
      <protection hidden="1"/>
    </xf>
    <xf numFmtId="164" fontId="77" fillId="11" borderId="40" xfId="0" applyNumberFormat="1" applyFont="1" applyFill="1" applyBorder="1" applyAlignment="1" applyProtection="1">
      <alignment horizontal="center" vertical="center"/>
      <protection hidden="1"/>
    </xf>
    <xf numFmtId="0" fontId="68" fillId="4" borderId="60" xfId="0" applyFont="1" applyFill="1" applyBorder="1" applyAlignment="1" applyProtection="1">
      <alignment horizontal="left" vertical="center"/>
      <protection hidden="1"/>
    </xf>
    <xf numFmtId="4" fontId="77" fillId="4" borderId="39" xfId="0" applyNumberFormat="1" applyFont="1" applyFill="1" applyBorder="1" applyAlignment="1" applyProtection="1">
      <alignment horizontal="center" vertical="center"/>
      <protection hidden="1"/>
    </xf>
    <xf numFmtId="4" fontId="77" fillId="4" borderId="40" xfId="0" applyNumberFormat="1" applyFont="1" applyFill="1" applyBorder="1" applyAlignment="1" applyProtection="1">
      <alignment horizontal="center" vertical="center"/>
      <protection hidden="1"/>
    </xf>
    <xf numFmtId="10" fontId="70" fillId="4" borderId="39" xfId="0" applyNumberFormat="1" applyFont="1" applyFill="1" applyBorder="1" applyAlignment="1" applyProtection="1">
      <alignment horizontal="center" vertical="center"/>
      <protection hidden="1"/>
    </xf>
    <xf numFmtId="10" fontId="70" fillId="4" borderId="40" xfId="0" applyNumberFormat="1" applyFont="1" applyFill="1" applyBorder="1" applyAlignment="1" applyProtection="1">
      <alignment horizontal="center" vertical="center"/>
      <protection hidden="1"/>
    </xf>
    <xf numFmtId="164" fontId="70" fillId="4" borderId="39" xfId="0" applyNumberFormat="1" applyFont="1" applyFill="1" applyBorder="1" applyAlignment="1" applyProtection="1">
      <alignment horizontal="center" vertical="center"/>
      <protection hidden="1"/>
    </xf>
    <xf numFmtId="164" fontId="70" fillId="4" borderId="40" xfId="0" applyNumberFormat="1" applyFont="1" applyFill="1" applyBorder="1" applyAlignment="1" applyProtection="1">
      <alignment horizontal="center" vertical="center"/>
      <protection hidden="1"/>
    </xf>
    <xf numFmtId="0" fontId="67" fillId="9" borderId="61" xfId="0" applyFont="1" applyFill="1" applyBorder="1" applyAlignment="1" applyProtection="1">
      <alignment horizontal="left" vertical="center"/>
      <protection hidden="1"/>
    </xf>
    <xf numFmtId="4" fontId="67" fillId="9" borderId="41" xfId="0" applyNumberFormat="1" applyFont="1" applyFill="1" applyBorder="1" applyAlignment="1" applyProtection="1">
      <alignment horizontal="left" vertical="center"/>
      <protection hidden="1"/>
    </xf>
    <xf numFmtId="4" fontId="67" fillId="9" borderId="42" xfId="0" applyNumberFormat="1" applyFont="1" applyFill="1" applyBorder="1" applyAlignment="1" applyProtection="1">
      <alignment horizontal="left" vertical="center"/>
      <protection hidden="1"/>
    </xf>
    <xf numFmtId="0" fontId="75" fillId="0" borderId="0" xfId="0" applyFont="1"/>
    <xf numFmtId="0" fontId="6" fillId="0" borderId="0" xfId="0" applyFont="1"/>
    <xf numFmtId="0" fontId="82" fillId="0" borderId="0" xfId="0" applyFont="1" applyAlignment="1">
      <alignment horizontal="center" vertical="center"/>
    </xf>
    <xf numFmtId="0" fontId="83" fillId="0" borderId="0" xfId="0" applyFont="1"/>
    <xf numFmtId="0" fontId="85" fillId="0" borderId="0" xfId="0" applyFont="1" applyAlignment="1">
      <alignment horizontal="left" vertical="top" wrapText="1"/>
    </xf>
    <xf numFmtId="0" fontId="85" fillId="0" borderId="0" xfId="0" applyFont="1" applyAlignment="1">
      <alignment horizontal="left" vertical="center"/>
    </xf>
    <xf numFmtId="0" fontId="86" fillId="0" borderId="0" xfId="0" applyFont="1" applyAlignment="1">
      <alignment horizontal="center" vertical="center"/>
    </xf>
    <xf numFmtId="0" fontId="68" fillId="6" borderId="1" xfId="0" applyFont="1" applyFill="1" applyBorder="1" applyAlignment="1">
      <alignment horizontal="center" vertical="center"/>
    </xf>
    <xf numFmtId="0" fontId="68" fillId="6" borderId="1" xfId="0" applyFont="1" applyFill="1" applyBorder="1" applyAlignment="1">
      <alignment horizontal="center" vertical="center" wrapText="1"/>
    </xf>
    <xf numFmtId="0" fontId="6" fillId="7" borderId="1" xfId="0" applyFont="1" applyFill="1" applyBorder="1" applyAlignment="1">
      <alignment vertical="center"/>
    </xf>
    <xf numFmtId="0" fontId="6" fillId="7" borderId="1" xfId="0" applyFont="1" applyFill="1" applyBorder="1" applyAlignment="1">
      <alignment horizontal="left" vertical="center"/>
    </xf>
    <xf numFmtId="10" fontId="6" fillId="7" borderId="1" xfId="0" applyNumberFormat="1" applyFont="1" applyFill="1" applyBorder="1" applyAlignment="1">
      <alignment horizontal="center" vertical="center"/>
    </xf>
    <xf numFmtId="166" fontId="6" fillId="7" borderId="1" xfId="0" applyNumberFormat="1" applyFont="1" applyFill="1" applyBorder="1" applyAlignment="1">
      <alignment horizontal="center" vertical="center"/>
    </xf>
    <xf numFmtId="0" fontId="6" fillId="7" borderId="1" xfId="0" applyFont="1" applyFill="1" applyBorder="1" applyAlignment="1">
      <alignment horizontal="left" vertical="center" wrapText="1"/>
    </xf>
    <xf numFmtId="0" fontId="6" fillId="12" borderId="1" xfId="0" applyFont="1" applyFill="1" applyBorder="1" applyAlignment="1">
      <alignment horizontal="center" vertical="center"/>
    </xf>
    <xf numFmtId="0" fontId="6" fillId="7" borderId="4" xfId="0" applyFont="1" applyFill="1" applyBorder="1" applyAlignment="1">
      <alignment horizontal="left" vertical="center"/>
    </xf>
    <xf numFmtId="0" fontId="6" fillId="7" borderId="5" xfId="0" applyFont="1" applyFill="1" applyBorder="1" applyAlignment="1">
      <alignment horizontal="center" vertical="center"/>
    </xf>
    <xf numFmtId="0" fontId="6" fillId="7" borderId="6" xfId="0" applyFont="1" applyFill="1" applyBorder="1" applyAlignment="1">
      <alignment horizontal="center" vertical="center"/>
    </xf>
    <xf numFmtId="0" fontId="88" fillId="0" borderId="0" xfId="0" applyFont="1" applyAlignment="1">
      <alignment horizontal="left" vertical="center"/>
    </xf>
    <xf numFmtId="0" fontId="88" fillId="0" borderId="0" xfId="0" applyFont="1"/>
    <xf numFmtId="0" fontId="76" fillId="0" borderId="0" xfId="0" applyFont="1"/>
    <xf numFmtId="0" fontId="6" fillId="18" borderId="0" xfId="0" applyFont="1" applyFill="1"/>
    <xf numFmtId="0" fontId="90" fillId="18" borderId="0" xfId="2" applyFont="1" applyFill="1" applyProtection="1"/>
    <xf numFmtId="0" fontId="6" fillId="0" borderId="0" xfId="0" applyFont="1" applyAlignment="1">
      <alignment vertical="top" wrapText="1"/>
    </xf>
    <xf numFmtId="0" fontId="68" fillId="8" borderId="1" xfId="0" applyFont="1" applyFill="1" applyBorder="1" applyAlignment="1">
      <alignment vertical="top"/>
    </xf>
    <xf numFmtId="0" fontId="68" fillId="0" borderId="0" xfId="0" applyFont="1"/>
    <xf numFmtId="0" fontId="91" fillId="0" borderId="0" xfId="0" applyFont="1"/>
    <xf numFmtId="0" fontId="71" fillId="2" borderId="60" xfId="0" applyFont="1" applyFill="1" applyBorder="1" applyAlignment="1" applyProtection="1">
      <alignment vertical="top"/>
      <protection hidden="1"/>
    </xf>
    <xf numFmtId="0" fontId="72" fillId="2" borderId="60" xfId="0" applyFont="1" applyFill="1" applyBorder="1" applyAlignment="1" applyProtection="1">
      <alignment horizontal="left" vertical="top"/>
      <protection hidden="1"/>
    </xf>
    <xf numFmtId="1" fontId="72" fillId="2" borderId="60" xfId="0" applyNumberFormat="1" applyFont="1" applyFill="1" applyBorder="1" applyAlignment="1" applyProtection="1">
      <alignment horizontal="left" vertical="top"/>
      <protection hidden="1"/>
    </xf>
    <xf numFmtId="0" fontId="72" fillId="2" borderId="63" xfId="0" applyFont="1" applyFill="1" applyBorder="1" applyAlignment="1" applyProtection="1">
      <alignment horizontal="left" vertical="top"/>
      <protection hidden="1"/>
    </xf>
    <xf numFmtId="0" fontId="71" fillId="2" borderId="6" xfId="0" applyFont="1" applyFill="1" applyBorder="1" applyAlignment="1" applyProtection="1">
      <alignment vertical="top"/>
      <protection hidden="1"/>
    </xf>
    <xf numFmtId="0" fontId="72" fillId="2" borderId="61" xfId="0" applyFont="1" applyFill="1" applyBorder="1" applyAlignment="1" applyProtection="1">
      <alignment horizontal="left" vertical="top"/>
      <protection hidden="1"/>
    </xf>
    <xf numFmtId="0" fontId="70" fillId="27" borderId="4" xfId="0" applyFont="1" applyFill="1" applyBorder="1" applyAlignment="1" applyProtection="1">
      <alignment vertical="top"/>
      <protection hidden="1"/>
    </xf>
    <xf numFmtId="10" fontId="68" fillId="27" borderId="4" xfId="0" applyNumberFormat="1" applyFont="1" applyFill="1" applyBorder="1" applyAlignment="1" applyProtection="1">
      <alignment horizontal="left" vertical="top"/>
      <protection hidden="1"/>
    </xf>
    <xf numFmtId="0" fontId="70" fillId="8" borderId="60" xfId="0" applyFont="1" applyFill="1" applyBorder="1" applyAlignment="1" applyProtection="1">
      <alignment vertical="top"/>
      <protection hidden="1"/>
    </xf>
    <xf numFmtId="0" fontId="68" fillId="8" borderId="60" xfId="0" applyFont="1" applyFill="1" applyBorder="1" applyAlignment="1" applyProtection="1">
      <alignment horizontal="left" vertical="top"/>
      <protection hidden="1"/>
    </xf>
    <xf numFmtId="0" fontId="71" fillId="2" borderId="60" xfId="0" applyFont="1" applyFill="1" applyBorder="1" applyAlignment="1" applyProtection="1">
      <alignment horizontal="left" vertical="top"/>
      <protection hidden="1"/>
    </xf>
    <xf numFmtId="0" fontId="4" fillId="5" borderId="60" xfId="0" applyFont="1" applyFill="1" applyBorder="1" applyAlignment="1" applyProtection="1">
      <alignment vertical="top"/>
      <protection hidden="1"/>
    </xf>
    <xf numFmtId="0" fontId="0" fillId="0" borderId="62" xfId="0" applyBorder="1"/>
    <xf numFmtId="0" fontId="3" fillId="17" borderId="7" xfId="0" applyFont="1" applyFill="1" applyBorder="1" applyAlignment="1">
      <alignment horizontal="left"/>
    </xf>
    <xf numFmtId="0" fontId="3" fillId="17" borderId="56" xfId="0" applyFont="1" applyFill="1" applyBorder="1" applyAlignment="1">
      <alignment horizontal="left"/>
    </xf>
    <xf numFmtId="0" fontId="3" fillId="17" borderId="8" xfId="0" applyFont="1" applyFill="1" applyBorder="1" applyAlignment="1">
      <alignment horizontal="left"/>
    </xf>
    <xf numFmtId="0" fontId="3" fillId="0" borderId="0" xfId="0" applyFont="1"/>
    <xf numFmtId="0" fontId="3" fillId="0" borderId="37" xfId="0" applyFont="1" applyBorder="1"/>
    <xf numFmtId="0" fontId="3" fillId="17" borderId="38" xfId="0" applyFont="1" applyFill="1" applyBorder="1" applyProtection="1">
      <protection locked="0"/>
    </xf>
    <xf numFmtId="0" fontId="3" fillId="0" borderId="39" xfId="0" applyFont="1" applyBorder="1"/>
    <xf numFmtId="0" fontId="3" fillId="17" borderId="40" xfId="0" applyFont="1" applyFill="1" applyBorder="1" applyProtection="1">
      <protection locked="0"/>
    </xf>
    <xf numFmtId="0" fontId="3" fillId="0" borderId="66" xfId="0" applyFont="1" applyBorder="1"/>
    <xf numFmtId="0" fontId="3" fillId="17" borderId="65" xfId="0" applyFont="1" applyFill="1" applyBorder="1" applyAlignment="1" applyProtection="1">
      <alignment horizontal="left"/>
      <protection locked="0"/>
    </xf>
    <xf numFmtId="0" fontId="3" fillId="0" borderId="41" xfId="0" applyFont="1" applyBorder="1"/>
    <xf numFmtId="0" fontId="3" fillId="17" borderId="42" xfId="0" applyFont="1" applyFill="1" applyBorder="1" applyProtection="1">
      <protection locked="0"/>
    </xf>
    <xf numFmtId="0" fontId="3" fillId="22" borderId="0" xfId="0" applyFont="1" applyFill="1"/>
    <xf numFmtId="0" fontId="3" fillId="25" borderId="45" xfId="0" applyFont="1" applyFill="1" applyBorder="1" applyAlignment="1">
      <alignment horizontal="center" vertical="center" wrapText="1"/>
    </xf>
    <xf numFmtId="0" fontId="3" fillId="25" borderId="43" xfId="0" applyFont="1" applyFill="1" applyBorder="1" applyAlignment="1">
      <alignment horizontal="center" vertical="center" wrapText="1"/>
    </xf>
    <xf numFmtId="0" fontId="3" fillId="25" borderId="3" xfId="0" applyFont="1" applyFill="1" applyBorder="1" applyAlignment="1">
      <alignment horizontal="center" vertical="center" wrapText="1"/>
    </xf>
    <xf numFmtId="1" fontId="3" fillId="17" borderId="57" xfId="0" applyNumberFormat="1" applyFont="1" applyFill="1" applyBorder="1" applyAlignment="1" applyProtection="1">
      <alignment horizontal="center" vertical="center"/>
      <protection locked="0"/>
    </xf>
    <xf numFmtId="1" fontId="3" fillId="17" borderId="71" xfId="0" applyNumberFormat="1" applyFont="1" applyFill="1" applyBorder="1" applyAlignment="1" applyProtection="1">
      <alignment horizontal="center" vertical="center"/>
      <protection locked="0"/>
    </xf>
    <xf numFmtId="0" fontId="3" fillId="0" borderId="73" xfId="0" applyFont="1" applyBorder="1"/>
    <xf numFmtId="1" fontId="3" fillId="17" borderId="34" xfId="0" applyNumberFormat="1" applyFont="1" applyFill="1" applyBorder="1" applyAlignment="1" applyProtection="1">
      <alignment horizontal="center" vertical="center"/>
      <protection locked="0"/>
    </xf>
    <xf numFmtId="0" fontId="3" fillId="0" borderId="40" xfId="0" applyFont="1" applyBorder="1"/>
    <xf numFmtId="1" fontId="3" fillId="17" borderId="50" xfId="0" applyNumberFormat="1" applyFont="1" applyFill="1" applyBorder="1" applyAlignment="1" applyProtection="1">
      <alignment horizontal="center" vertical="center"/>
      <protection locked="0"/>
    </xf>
    <xf numFmtId="0" fontId="3" fillId="0" borderId="34" xfId="0" applyFont="1" applyBorder="1" applyAlignment="1">
      <alignment horizontal="center" vertical="center"/>
    </xf>
    <xf numFmtId="0" fontId="3" fillId="0" borderId="57" xfId="0" applyFont="1" applyBorder="1"/>
    <xf numFmtId="164" fontId="3" fillId="17" borderId="74" xfId="0" applyNumberFormat="1" applyFont="1" applyFill="1" applyBorder="1" applyAlignment="1" applyProtection="1">
      <alignment horizontal="center" vertical="center"/>
      <protection locked="0"/>
    </xf>
    <xf numFmtId="0" fontId="3" fillId="0" borderId="52" xfId="0" applyFont="1" applyBorder="1"/>
    <xf numFmtId="0" fontId="3" fillId="0" borderId="69" xfId="0" applyFont="1" applyBorder="1"/>
    <xf numFmtId="0" fontId="77" fillId="0" borderId="0" xfId="0" applyFont="1" applyAlignment="1">
      <alignment horizontal="left" vertical="center" wrapText="1"/>
    </xf>
    <xf numFmtId="0" fontId="3" fillId="0" borderId="56" xfId="0" applyFont="1" applyBorder="1"/>
    <xf numFmtId="1" fontId="3" fillId="17" borderId="36" xfId="0" applyNumberFormat="1" applyFont="1" applyFill="1" applyBorder="1" applyAlignment="1" applyProtection="1">
      <alignment horizontal="center" vertical="center"/>
      <protection locked="0"/>
    </xf>
    <xf numFmtId="0" fontId="3" fillId="0" borderId="38" xfId="0" applyFont="1" applyBorder="1" applyAlignment="1">
      <alignment vertical="center"/>
    </xf>
    <xf numFmtId="0" fontId="3" fillId="0" borderId="39" xfId="0" applyFont="1" applyBorder="1" applyAlignment="1">
      <alignment horizontal="left" vertical="center"/>
    </xf>
    <xf numFmtId="0" fontId="3" fillId="0" borderId="50" xfId="0" applyFont="1" applyBorder="1" applyAlignment="1">
      <alignment horizontal="left" vertical="center"/>
    </xf>
    <xf numFmtId="0" fontId="3" fillId="0" borderId="40" xfId="0" applyFont="1" applyBorder="1" applyAlignment="1">
      <alignment vertical="center"/>
    </xf>
    <xf numFmtId="0" fontId="3" fillId="0" borderId="69" xfId="0" applyFont="1" applyBorder="1" applyAlignment="1">
      <alignment vertical="center"/>
    </xf>
    <xf numFmtId="164" fontId="3" fillId="17" borderId="65" xfId="0" applyNumberFormat="1" applyFont="1" applyFill="1" applyBorder="1" applyAlignment="1" applyProtection="1">
      <alignment horizontal="center" vertical="center"/>
      <protection locked="0"/>
    </xf>
    <xf numFmtId="0" fontId="3" fillId="0" borderId="35" xfId="0" applyFont="1" applyBorder="1" applyAlignment="1">
      <alignment vertical="center"/>
    </xf>
    <xf numFmtId="0" fontId="77" fillId="0" borderId="62" xfId="0" applyFont="1" applyBorder="1" applyAlignment="1">
      <alignment horizontal="left" vertical="center" wrapText="1"/>
    </xf>
    <xf numFmtId="0" fontId="3" fillId="0" borderId="56" xfId="0" applyFont="1" applyBorder="1" applyAlignment="1">
      <alignment vertical="center"/>
    </xf>
    <xf numFmtId="0" fontId="3" fillId="0" borderId="0" xfId="0" applyFont="1" applyAlignment="1">
      <alignment vertical="center"/>
    </xf>
    <xf numFmtId="0" fontId="3" fillId="0" borderId="44" xfId="0" applyFont="1" applyBorder="1"/>
    <xf numFmtId="0" fontId="95" fillId="22" borderId="0" xfId="0" applyFont="1" applyFill="1"/>
    <xf numFmtId="0" fontId="68" fillId="22" borderId="0" xfId="0" applyFont="1" applyFill="1"/>
    <xf numFmtId="0" fontId="68" fillId="0" borderId="3" xfId="0" applyFont="1" applyBorder="1"/>
    <xf numFmtId="0" fontId="97" fillId="0" borderId="38" xfId="0" applyFont="1" applyBorder="1"/>
    <xf numFmtId="0" fontId="97" fillId="0" borderId="40" xfId="0" applyFont="1" applyBorder="1"/>
    <xf numFmtId="0" fontId="97" fillId="0" borderId="42" xfId="0" applyFont="1" applyBorder="1"/>
    <xf numFmtId="0" fontId="98" fillId="0" borderId="0" xfId="0" applyFont="1"/>
    <xf numFmtId="0" fontId="99" fillId="0" borderId="0" xfId="0" applyFont="1"/>
    <xf numFmtId="168" fontId="3" fillId="17" borderId="42" xfId="0" applyNumberFormat="1" applyFont="1" applyFill="1" applyBorder="1" applyAlignment="1" applyProtection="1">
      <alignment horizontal="center" vertical="center"/>
      <protection locked="0"/>
    </xf>
    <xf numFmtId="168" fontId="3" fillId="17" borderId="51" xfId="0" applyNumberFormat="1" applyFont="1" applyFill="1" applyBorder="1" applyAlignment="1" applyProtection="1">
      <alignment horizontal="center" vertical="center"/>
      <protection locked="0"/>
    </xf>
    <xf numFmtId="1" fontId="2" fillId="17" borderId="46" xfId="0" applyNumberFormat="1" applyFont="1" applyFill="1" applyBorder="1" applyAlignment="1" applyProtection="1">
      <alignment horizontal="center" vertical="center"/>
      <protection locked="0"/>
    </xf>
    <xf numFmtId="0" fontId="77" fillId="25" borderId="7" xfId="0" applyFont="1" applyFill="1" applyBorder="1" applyAlignment="1">
      <alignment horizontal="left" vertical="top" wrapText="1"/>
    </xf>
    <xf numFmtId="0" fontId="77" fillId="25" borderId="56" xfId="0" applyFont="1" applyFill="1" applyBorder="1" applyAlignment="1">
      <alignment horizontal="left" vertical="top" wrapText="1"/>
    </xf>
    <xf numFmtId="0" fontId="77" fillId="25" borderId="8" xfId="0" applyFont="1" applyFill="1" applyBorder="1" applyAlignment="1">
      <alignment horizontal="left" vertical="top" wrapText="1"/>
    </xf>
    <xf numFmtId="0" fontId="6" fillId="5" borderId="15" xfId="0" applyFont="1" applyFill="1" applyBorder="1" applyAlignment="1">
      <alignment horizontal="left" vertical="top" wrapText="1"/>
    </xf>
    <xf numFmtId="0" fontId="6" fillId="5" borderId="28" xfId="0" applyFont="1" applyFill="1" applyBorder="1" applyAlignment="1">
      <alignment horizontal="left" vertical="top" wrapText="1"/>
    </xf>
    <xf numFmtId="0" fontId="6" fillId="5" borderId="10" xfId="0" applyFont="1" applyFill="1" applyBorder="1" applyAlignment="1">
      <alignment horizontal="left" vertical="top" wrapText="1"/>
    </xf>
    <xf numFmtId="0" fontId="77" fillId="7" borderId="1" xfId="0" applyFont="1" applyFill="1" applyBorder="1" applyAlignment="1">
      <alignment horizontal="left" vertical="center" wrapText="1"/>
    </xf>
    <xf numFmtId="0" fontId="6" fillId="7" borderId="1" xfId="0" applyFont="1" applyFill="1" applyBorder="1" applyAlignment="1">
      <alignment horizontal="left" vertical="center" wrapText="1"/>
    </xf>
    <xf numFmtId="0" fontId="68" fillId="6" borderId="1" xfId="0" applyFont="1" applyFill="1" applyBorder="1" applyAlignment="1">
      <alignment horizontal="center" vertical="center"/>
    </xf>
    <xf numFmtId="0" fontId="4" fillId="7" borderId="1" xfId="0" applyFont="1" applyFill="1" applyBorder="1" applyAlignment="1">
      <alignment horizontal="left" vertical="center"/>
    </xf>
    <xf numFmtId="0" fontId="68" fillId="7" borderId="1" xfId="0" applyFont="1" applyFill="1" applyBorder="1" applyAlignment="1">
      <alignment horizontal="left" vertical="center"/>
    </xf>
    <xf numFmtId="0" fontId="6" fillId="7" borderId="1" xfId="0" applyFont="1" applyFill="1" applyBorder="1" applyAlignment="1">
      <alignment horizontal="left" vertical="center"/>
    </xf>
    <xf numFmtId="0" fontId="6" fillId="0" borderId="0" xfId="0" applyFont="1" applyAlignment="1">
      <alignment horizontal="left" vertical="top" wrapText="1"/>
    </xf>
    <xf numFmtId="0" fontId="6" fillId="0" borderId="0" xfId="0" applyFont="1" applyAlignment="1">
      <alignment horizontal="left" vertical="top"/>
    </xf>
    <xf numFmtId="0" fontId="68" fillId="7" borderId="2" xfId="0" applyFont="1" applyFill="1" applyBorder="1" applyAlignment="1">
      <alignment horizontal="left" vertical="top"/>
    </xf>
    <xf numFmtId="0" fontId="68" fillId="7" borderId="3" xfId="0" applyFont="1" applyFill="1" applyBorder="1" applyAlignment="1">
      <alignment horizontal="left" vertical="top"/>
    </xf>
    <xf numFmtId="0" fontId="6" fillId="16" borderId="1" xfId="0" applyFont="1" applyFill="1" applyBorder="1" applyAlignment="1">
      <alignment horizontal="left" vertical="top" wrapText="1"/>
    </xf>
    <xf numFmtId="0" fontId="6" fillId="16" borderId="1" xfId="0" applyFont="1" applyFill="1" applyBorder="1" applyAlignment="1">
      <alignment horizontal="left" vertical="top"/>
    </xf>
    <xf numFmtId="0" fontId="6" fillId="7" borderId="1" xfId="0" applyFont="1" applyFill="1" applyBorder="1" applyAlignment="1">
      <alignment horizontal="left" vertical="top" wrapText="1"/>
    </xf>
    <xf numFmtId="0" fontId="6" fillId="7" borderId="1" xfId="0" applyFont="1" applyFill="1" applyBorder="1" applyAlignment="1">
      <alignment horizontal="left" vertical="top"/>
    </xf>
    <xf numFmtId="0" fontId="68" fillId="8" borderId="7" xfId="0" applyFont="1" applyFill="1" applyBorder="1" applyAlignment="1">
      <alignment horizontal="left" vertical="top"/>
    </xf>
    <xf numFmtId="0" fontId="68" fillId="8" borderId="8" xfId="0" applyFont="1" applyFill="1" applyBorder="1" applyAlignment="1">
      <alignment horizontal="left" vertical="top"/>
    </xf>
    <xf numFmtId="0" fontId="68" fillId="8" borderId="62" xfId="0" applyFont="1" applyFill="1" applyBorder="1" applyAlignment="1">
      <alignment horizontal="left" vertical="top"/>
    </xf>
    <xf numFmtId="0" fontId="68" fillId="8" borderId="63" xfId="0" applyFont="1" applyFill="1" applyBorder="1" applyAlignment="1">
      <alignment horizontal="left" vertical="top"/>
    </xf>
    <xf numFmtId="0" fontId="68" fillId="8" borderId="15" xfId="0" applyFont="1" applyFill="1" applyBorder="1" applyAlignment="1">
      <alignment horizontal="left" vertical="top"/>
    </xf>
    <xf numFmtId="0" fontId="68" fillId="8" borderId="10" xfId="0" applyFont="1" applyFill="1" applyBorder="1" applyAlignment="1">
      <alignment horizontal="left" vertical="top"/>
    </xf>
    <xf numFmtId="0" fontId="6" fillId="16" borderId="7" xfId="0" applyFont="1" applyFill="1" applyBorder="1" applyAlignment="1">
      <alignment horizontal="left" vertical="top" wrapText="1"/>
    </xf>
    <xf numFmtId="0" fontId="6" fillId="16" borderId="56" xfId="0" applyFont="1" applyFill="1" applyBorder="1" applyAlignment="1">
      <alignment horizontal="left" vertical="top"/>
    </xf>
    <xf numFmtId="0" fontId="6" fillId="16" borderId="8" xfId="0" applyFont="1" applyFill="1" applyBorder="1" applyAlignment="1">
      <alignment horizontal="left" vertical="top"/>
    </xf>
    <xf numFmtId="0" fontId="6" fillId="16" borderId="15" xfId="0" applyFont="1" applyFill="1" applyBorder="1" applyAlignment="1">
      <alignment horizontal="left" vertical="top"/>
    </xf>
    <xf numFmtId="0" fontId="6" fillId="16" borderId="28" xfId="0" applyFont="1" applyFill="1" applyBorder="1" applyAlignment="1">
      <alignment horizontal="left" vertical="top"/>
    </xf>
    <xf numFmtId="0" fontId="6" fillId="16" borderId="10" xfId="0" applyFont="1" applyFill="1" applyBorder="1" applyAlignment="1">
      <alignment horizontal="left" vertical="top"/>
    </xf>
    <xf numFmtId="0" fontId="4" fillId="16" borderId="1" xfId="0" applyFont="1" applyFill="1" applyBorder="1" applyAlignment="1">
      <alignment horizontal="left" vertical="top" wrapText="1"/>
    </xf>
    <xf numFmtId="0" fontId="4" fillId="7" borderId="6" xfId="0" applyFont="1" applyFill="1" applyBorder="1" applyAlignment="1">
      <alignment horizontal="left" vertical="top" wrapText="1"/>
    </xf>
    <xf numFmtId="0" fontId="6" fillId="7" borderId="6" xfId="0" applyFont="1" applyFill="1" applyBorder="1" applyAlignment="1">
      <alignment horizontal="left" vertical="top" wrapText="1"/>
    </xf>
    <xf numFmtId="0" fontId="68" fillId="8" borderId="3" xfId="0" applyFont="1" applyFill="1" applyBorder="1" applyAlignment="1">
      <alignment horizontal="left"/>
    </xf>
    <xf numFmtId="0" fontId="68" fillId="8" borderId="1" xfId="0" applyFont="1" applyFill="1" applyBorder="1" applyAlignment="1">
      <alignment horizontal="left"/>
    </xf>
    <xf numFmtId="0" fontId="5" fillId="16" borderId="1" xfId="0" applyFont="1" applyFill="1" applyBorder="1" applyAlignment="1">
      <alignment horizontal="left" vertical="top" wrapText="1"/>
    </xf>
    <xf numFmtId="0" fontId="68" fillId="8" borderId="2" xfId="0" applyFont="1" applyFill="1" applyBorder="1" applyAlignment="1">
      <alignment horizontal="left" vertical="top"/>
    </xf>
    <xf numFmtId="0" fontId="68" fillId="8" borderId="3" xfId="0" applyFont="1" applyFill="1" applyBorder="1" applyAlignment="1">
      <alignment horizontal="left" vertical="top"/>
    </xf>
    <xf numFmtId="0" fontId="15" fillId="0" borderId="0" xfId="0" applyFont="1" applyAlignment="1">
      <alignment horizontal="center" vertical="center" textRotation="90"/>
    </xf>
    <xf numFmtId="0" fontId="15" fillId="0" borderId="0" xfId="0" applyFont="1" applyAlignment="1">
      <alignment horizontal="center" vertical="center" textRotation="90" wrapText="1"/>
    </xf>
    <xf numFmtId="0" fontId="68" fillId="22" borderId="0" xfId="0" applyFont="1" applyFill="1" applyAlignment="1">
      <alignment horizontal="left"/>
    </xf>
    <xf numFmtId="0" fontId="68" fillId="22" borderId="28" xfId="0" applyFont="1" applyFill="1" applyBorder="1" applyAlignment="1">
      <alignment horizontal="left" vertical="top"/>
    </xf>
    <xf numFmtId="0" fontId="3" fillId="25" borderId="47" xfId="0" applyFont="1" applyFill="1" applyBorder="1" applyAlignment="1">
      <alignment horizontal="center" vertical="center" wrapText="1"/>
    </xf>
    <xf numFmtId="0" fontId="3" fillId="25" borderId="45" xfId="0" applyFont="1" applyFill="1" applyBorder="1" applyAlignment="1">
      <alignment horizontal="center" vertical="center" wrapText="1"/>
    </xf>
    <xf numFmtId="0" fontId="3" fillId="0" borderId="0" xfId="0" applyFont="1" applyAlignment="1">
      <alignment horizontal="left" vertical="center" wrapText="1"/>
    </xf>
    <xf numFmtId="0" fontId="3" fillId="0" borderId="70" xfId="0" applyFont="1" applyBorder="1" applyAlignment="1">
      <alignment horizontal="left" vertical="center" wrapText="1"/>
    </xf>
    <xf numFmtId="0" fontId="3" fillId="0" borderId="70" xfId="0" applyFont="1" applyBorder="1" applyAlignment="1">
      <alignment horizontal="left" vertical="center"/>
    </xf>
    <xf numFmtId="0" fontId="77" fillId="0" borderId="72" xfId="0" applyFont="1" applyBorder="1" applyAlignment="1">
      <alignment horizontal="left" vertical="center" wrapText="1"/>
    </xf>
    <xf numFmtId="0" fontId="77" fillId="0" borderId="50" xfId="0" applyFont="1" applyBorder="1" applyAlignment="1">
      <alignment horizontal="left" vertical="center" wrapText="1"/>
    </xf>
    <xf numFmtId="0" fontId="3" fillId="0" borderId="53" xfId="0" applyFont="1" applyBorder="1" applyAlignment="1">
      <alignment horizontal="left" vertical="center"/>
    </xf>
    <xf numFmtId="0" fontId="3" fillId="0" borderId="46" xfId="0" applyFont="1" applyBorder="1" applyAlignment="1">
      <alignment horizontal="left" vertical="center"/>
    </xf>
    <xf numFmtId="0" fontId="77" fillId="0" borderId="67" xfId="0" applyFont="1" applyBorder="1" applyAlignment="1">
      <alignment horizontal="left" vertical="center" wrapText="1"/>
    </xf>
    <xf numFmtId="0" fontId="77" fillId="0" borderId="68" xfId="0" applyFont="1" applyBorder="1" applyAlignment="1">
      <alignment horizontal="left" vertical="center" wrapText="1"/>
    </xf>
    <xf numFmtId="0" fontId="3" fillId="0" borderId="2" xfId="0" applyFont="1" applyBorder="1" applyAlignment="1">
      <alignment horizontal="center"/>
    </xf>
    <xf numFmtId="0" fontId="3" fillId="0" borderId="45" xfId="0" applyFont="1" applyBorder="1" applyAlignment="1">
      <alignment horizontal="center"/>
    </xf>
    <xf numFmtId="0" fontId="77" fillId="0" borderId="55" xfId="0" applyFont="1" applyBorder="1" applyAlignment="1">
      <alignment horizontal="left" vertical="center"/>
    </xf>
    <xf numFmtId="0" fontId="77" fillId="0" borderId="52" xfId="0" applyFont="1" applyBorder="1" applyAlignment="1">
      <alignment horizontal="left" vertical="center"/>
    </xf>
    <xf numFmtId="2" fontId="3" fillId="17" borderId="47" xfId="0" applyNumberFormat="1" applyFont="1" applyFill="1" applyBorder="1" applyAlignment="1" applyProtection="1">
      <alignment horizontal="center" vertical="center"/>
      <protection locked="0"/>
    </xf>
    <xf numFmtId="2" fontId="3" fillId="17" borderId="45" xfId="0" applyNumberFormat="1" applyFont="1" applyFill="1" applyBorder="1" applyAlignment="1" applyProtection="1">
      <alignment horizontal="center" vertical="center"/>
      <protection locked="0"/>
    </xf>
    <xf numFmtId="0" fontId="77" fillId="17" borderId="48" xfId="0" applyFont="1" applyFill="1" applyBorder="1" applyAlignment="1" applyProtection="1">
      <alignment horizontal="center" vertical="center"/>
      <protection locked="0"/>
    </xf>
    <xf numFmtId="0" fontId="77" fillId="17" borderId="46" xfId="0" applyFont="1" applyFill="1" applyBorder="1" applyAlignment="1" applyProtection="1">
      <alignment horizontal="center" vertical="center"/>
      <protection locked="0"/>
    </xf>
    <xf numFmtId="0" fontId="77" fillId="17" borderId="49" xfId="0" applyFont="1" applyFill="1" applyBorder="1" applyAlignment="1" applyProtection="1">
      <alignment horizontal="center" vertical="center"/>
      <protection locked="0"/>
    </xf>
    <xf numFmtId="0" fontId="77" fillId="17" borderId="50" xfId="0" applyFont="1" applyFill="1" applyBorder="1" applyAlignment="1" applyProtection="1">
      <alignment horizontal="center" vertical="center"/>
      <protection locked="0"/>
    </xf>
    <xf numFmtId="0" fontId="77" fillId="17" borderId="51" xfId="0" applyFont="1" applyFill="1" applyBorder="1" applyAlignment="1" applyProtection="1">
      <alignment horizontal="center" vertical="center"/>
      <protection locked="0"/>
    </xf>
    <xf numFmtId="0" fontId="77" fillId="17" borderId="52" xfId="0" applyFont="1" applyFill="1" applyBorder="1" applyAlignment="1" applyProtection="1">
      <alignment horizontal="center" vertical="center"/>
      <protection locked="0"/>
    </xf>
    <xf numFmtId="0" fontId="3" fillId="20" borderId="15" xfId="0" applyFont="1" applyFill="1" applyBorder="1" applyAlignment="1">
      <alignment horizontal="left"/>
    </xf>
    <xf numFmtId="0" fontId="3" fillId="20" borderId="28" xfId="0" applyFont="1" applyFill="1" applyBorder="1" applyAlignment="1">
      <alignment horizontal="left"/>
    </xf>
    <xf numFmtId="0" fontId="3" fillId="20" borderId="10" xfId="0" applyFont="1" applyFill="1" applyBorder="1" applyAlignment="1">
      <alignment horizontal="left"/>
    </xf>
    <xf numFmtId="0" fontId="77" fillId="0" borderId="2" xfId="0" applyFont="1" applyBorder="1" applyAlignment="1">
      <alignment horizontal="left" vertical="center"/>
    </xf>
    <xf numFmtId="0" fontId="77" fillId="0" borderId="45" xfId="0" applyFont="1" applyBorder="1" applyAlignment="1">
      <alignment horizontal="left" vertical="center"/>
    </xf>
    <xf numFmtId="0" fontId="95" fillId="0" borderId="2" xfId="0" applyFont="1" applyBorder="1" applyAlignment="1">
      <alignment horizontal="center"/>
    </xf>
    <xf numFmtId="0" fontId="95" fillId="0" borderId="45" xfId="0" applyFont="1" applyBorder="1" applyAlignment="1">
      <alignment horizontal="center"/>
    </xf>
    <xf numFmtId="0" fontId="77" fillId="0" borderId="53" xfId="0" applyFont="1" applyBorder="1" applyAlignment="1">
      <alignment horizontal="left" vertical="center"/>
    </xf>
    <xf numFmtId="0" fontId="77" fillId="0" borderId="46" xfId="0" applyFont="1" applyBorder="1" applyAlignment="1">
      <alignment horizontal="left" vertical="center"/>
    </xf>
    <xf numFmtId="0" fontId="77" fillId="0" borderId="54" xfId="0" applyFont="1" applyBorder="1" applyAlignment="1">
      <alignment horizontal="left" vertical="center"/>
    </xf>
    <xf numFmtId="0" fontId="77" fillId="0" borderId="50" xfId="0" applyFont="1" applyBorder="1" applyAlignment="1">
      <alignment horizontal="left" vertical="center"/>
    </xf>
    <xf numFmtId="0" fontId="77" fillId="0" borderId="75" xfId="0" applyFont="1" applyBorder="1" applyAlignment="1">
      <alignment horizontal="left" vertical="top" wrapText="1"/>
    </xf>
    <xf numFmtId="0" fontId="77" fillId="0" borderId="52" xfId="0" applyFont="1" applyBorder="1" applyAlignment="1">
      <alignment horizontal="left" vertical="top" wrapText="1"/>
    </xf>
    <xf numFmtId="0" fontId="74" fillId="0" borderId="7" xfId="0" applyFont="1" applyBorder="1" applyAlignment="1">
      <alignment horizontal="left" vertical="top" wrapText="1"/>
    </xf>
    <xf numFmtId="0" fontId="74" fillId="0" borderId="56" xfId="0" applyFont="1" applyBorder="1" applyAlignment="1">
      <alignment horizontal="left" vertical="top" wrapText="1"/>
    </xf>
    <xf numFmtId="0" fontId="74" fillId="0" borderId="8" xfId="0" applyFont="1" applyBorder="1" applyAlignment="1">
      <alignment horizontal="left" vertical="top" wrapText="1"/>
    </xf>
    <xf numFmtId="0" fontId="74" fillId="0" borderId="62" xfId="0" applyFont="1" applyBorder="1" applyAlignment="1">
      <alignment horizontal="left" vertical="top" wrapText="1"/>
    </xf>
    <xf numFmtId="0" fontId="74" fillId="0" borderId="0" xfId="0" applyFont="1" applyAlignment="1">
      <alignment horizontal="left" vertical="top" wrapText="1"/>
    </xf>
    <xf numFmtId="0" fontId="74" fillId="0" borderId="63" xfId="0" applyFont="1" applyBorder="1" applyAlignment="1">
      <alignment horizontal="left" vertical="top" wrapText="1"/>
    </xf>
    <xf numFmtId="0" fontId="74" fillId="0" borderId="15" xfId="0" applyFont="1" applyBorder="1" applyAlignment="1">
      <alignment horizontal="left" vertical="top" wrapText="1"/>
    </xf>
    <xf numFmtId="0" fontId="74" fillId="0" borderId="28" xfId="0" applyFont="1" applyBorder="1" applyAlignment="1">
      <alignment horizontal="left" vertical="top" wrapText="1"/>
    </xf>
    <xf numFmtId="0" fontId="74" fillId="0" borderId="10" xfId="0" applyFont="1" applyBorder="1" applyAlignment="1">
      <alignment horizontal="left" vertical="top" wrapText="1"/>
    </xf>
    <xf numFmtId="164" fontId="67" fillId="9" borderId="41" xfId="0" applyNumberFormat="1" applyFont="1" applyFill="1" applyBorder="1" applyAlignment="1" applyProtection="1">
      <alignment horizontal="center" vertical="center"/>
      <protection hidden="1"/>
    </xf>
    <xf numFmtId="164" fontId="67" fillId="9" borderId="42" xfId="0" applyNumberFormat="1" applyFont="1" applyFill="1" applyBorder="1" applyAlignment="1" applyProtection="1">
      <alignment horizontal="center" vertical="center"/>
      <protection hidden="1"/>
    </xf>
    <xf numFmtId="10" fontId="77" fillId="3" borderId="39" xfId="0" applyNumberFormat="1" applyFont="1" applyFill="1" applyBorder="1" applyAlignment="1" applyProtection="1">
      <alignment horizontal="center" vertical="center"/>
      <protection hidden="1"/>
    </xf>
    <xf numFmtId="10" fontId="77" fillId="3" borderId="40" xfId="0" applyNumberFormat="1" applyFont="1" applyFill="1" applyBorder="1" applyAlignment="1" applyProtection="1">
      <alignment horizontal="center" vertical="center"/>
      <protection hidden="1"/>
    </xf>
    <xf numFmtId="164" fontId="77" fillId="11" borderId="39" xfId="0" applyNumberFormat="1" applyFont="1" applyFill="1" applyBorder="1" applyAlignment="1" applyProtection="1">
      <alignment horizontal="center" vertical="center"/>
      <protection hidden="1"/>
    </xf>
    <xf numFmtId="164" fontId="77" fillId="11" borderId="40" xfId="0" applyNumberFormat="1" applyFont="1" applyFill="1" applyBorder="1" applyAlignment="1" applyProtection="1">
      <alignment horizontal="center" vertical="center"/>
      <protection hidden="1"/>
    </xf>
    <xf numFmtId="10" fontId="70" fillId="4" borderId="39" xfId="0" applyNumberFormat="1" applyFont="1" applyFill="1" applyBorder="1" applyAlignment="1" applyProtection="1">
      <alignment horizontal="center" vertical="center"/>
      <protection hidden="1"/>
    </xf>
    <xf numFmtId="10" fontId="70" fillId="4" borderId="40" xfId="0" applyNumberFormat="1" applyFont="1" applyFill="1" applyBorder="1" applyAlignment="1" applyProtection="1">
      <alignment horizontal="center" vertical="center"/>
      <protection hidden="1"/>
    </xf>
    <xf numFmtId="164" fontId="70" fillId="4" borderId="39" xfId="0" applyNumberFormat="1" applyFont="1" applyFill="1" applyBorder="1" applyAlignment="1" applyProtection="1">
      <alignment horizontal="center" vertical="center"/>
      <protection hidden="1"/>
    </xf>
    <xf numFmtId="164" fontId="70" fillId="4" borderId="40" xfId="0" applyNumberFormat="1" applyFont="1" applyFill="1" applyBorder="1" applyAlignment="1" applyProtection="1">
      <alignment horizontal="center" vertical="center"/>
      <protection hidden="1"/>
    </xf>
    <xf numFmtId="164" fontId="79" fillId="3" borderId="39" xfId="0" applyNumberFormat="1" applyFont="1" applyFill="1" applyBorder="1" applyAlignment="1" applyProtection="1">
      <alignment horizontal="center" vertical="center"/>
      <protection hidden="1"/>
    </xf>
    <xf numFmtId="164" fontId="79" fillId="3" borderId="40" xfId="0" applyNumberFormat="1" applyFont="1" applyFill="1" applyBorder="1" applyAlignment="1" applyProtection="1">
      <alignment horizontal="center" vertical="center"/>
      <protection hidden="1"/>
    </xf>
    <xf numFmtId="0" fontId="68" fillId="5" borderId="37" xfId="0" applyFont="1" applyFill="1" applyBorder="1" applyAlignment="1" applyProtection="1">
      <alignment horizontal="center" vertical="center" wrapText="1"/>
      <protection hidden="1"/>
    </xf>
    <xf numFmtId="0" fontId="68" fillId="5" borderId="38" xfId="0" applyFont="1" applyFill="1" applyBorder="1" applyAlignment="1" applyProtection="1">
      <alignment horizontal="center" vertical="center" wrapText="1"/>
      <protection hidden="1"/>
    </xf>
    <xf numFmtId="0" fontId="70" fillId="5" borderId="4" xfId="0" applyFont="1" applyFill="1" applyBorder="1" applyAlignment="1" applyProtection="1">
      <alignment horizontal="left" vertical="center"/>
      <protection hidden="1"/>
    </xf>
    <xf numFmtId="0" fontId="70" fillId="5" borderId="59" xfId="0" applyFont="1" applyFill="1" applyBorder="1" applyAlignment="1" applyProtection="1">
      <alignment horizontal="left" vertical="center"/>
      <protection hidden="1"/>
    </xf>
    <xf numFmtId="0" fontId="69" fillId="2" borderId="0" xfId="0" applyFont="1" applyFill="1" applyAlignment="1" applyProtection="1">
      <alignment horizontal="left" vertical="top" wrapText="1"/>
      <protection hidden="1"/>
    </xf>
    <xf numFmtId="0" fontId="57" fillId="0" borderId="0" xfId="0" applyFont="1" applyAlignment="1" applyProtection="1">
      <alignment horizontal="left" vertical="top"/>
      <protection hidden="1"/>
    </xf>
    <xf numFmtId="0" fontId="29" fillId="0" borderId="0" xfId="0" applyFont="1" applyAlignment="1" applyProtection="1">
      <alignment horizontal="left" vertical="top" wrapText="1"/>
      <protection hidden="1"/>
    </xf>
    <xf numFmtId="4" fontId="77" fillId="3" borderId="39" xfId="0" applyNumberFormat="1" applyFont="1" applyFill="1" applyBorder="1" applyAlignment="1" applyProtection="1">
      <alignment horizontal="center" vertical="center"/>
      <protection hidden="1"/>
    </xf>
    <xf numFmtId="4" fontId="77" fillId="3" borderId="40" xfId="0" applyNumberFormat="1" applyFont="1" applyFill="1" applyBorder="1" applyAlignment="1" applyProtection="1">
      <alignment horizontal="center" vertical="center"/>
      <protection hidden="1"/>
    </xf>
    <xf numFmtId="10" fontId="67" fillId="9" borderId="41" xfId="0" applyNumberFormat="1" applyFont="1" applyFill="1" applyBorder="1" applyAlignment="1" applyProtection="1">
      <alignment horizontal="center" vertical="center"/>
      <protection hidden="1"/>
    </xf>
    <xf numFmtId="10" fontId="67" fillId="9" borderId="42" xfId="0" applyNumberFormat="1" applyFont="1" applyFill="1" applyBorder="1" applyAlignment="1" applyProtection="1">
      <alignment horizontal="center" vertical="center"/>
      <protection hidden="1"/>
    </xf>
    <xf numFmtId="0" fontId="12" fillId="26" borderId="1" xfId="0" applyFont="1" applyFill="1" applyBorder="1" applyAlignment="1" applyProtection="1">
      <alignment horizontal="center" vertical="center"/>
      <protection hidden="1"/>
    </xf>
    <xf numFmtId="0" fontId="0" fillId="0" borderId="28" xfId="0" applyBorder="1" applyAlignment="1" applyProtection="1">
      <alignment horizontal="center" wrapText="1"/>
      <protection hidden="1"/>
    </xf>
    <xf numFmtId="0" fontId="0" fillId="17" borderId="2" xfId="0" applyFill="1" applyBorder="1" applyAlignment="1" applyProtection="1">
      <alignment horizontal="left"/>
      <protection hidden="1"/>
    </xf>
    <xf numFmtId="0" fontId="0" fillId="17" borderId="9" xfId="0" applyFill="1" applyBorder="1" applyAlignment="1" applyProtection="1">
      <alignment horizontal="left"/>
      <protection hidden="1"/>
    </xf>
    <xf numFmtId="0" fontId="0" fillId="17" borderId="3" xfId="0" applyFill="1" applyBorder="1" applyAlignment="1" applyProtection="1">
      <alignment horizontal="left"/>
      <protection hidden="1"/>
    </xf>
    <xf numFmtId="0" fontId="0" fillId="0" borderId="1" xfId="0" applyBorder="1" applyAlignment="1">
      <alignment horizontal="center" vertical="center"/>
    </xf>
    <xf numFmtId="165" fontId="0" fillId="13" borderId="4" xfId="0" applyNumberFormat="1" applyFill="1" applyBorder="1" applyAlignment="1">
      <alignment horizontal="center" vertical="center"/>
    </xf>
    <xf numFmtId="165" fontId="0" fillId="13" borderId="6" xfId="0" applyNumberFormat="1" applyFill="1" applyBorder="1" applyAlignment="1">
      <alignment horizontal="center" vertical="center"/>
    </xf>
    <xf numFmtId="0" fontId="49" fillId="16" borderId="0" xfId="0" applyFont="1" applyFill="1" applyAlignment="1" applyProtection="1">
      <alignment horizontal="left" vertical="top"/>
      <protection locked="0"/>
    </xf>
    <xf numFmtId="0" fontId="50" fillId="4" borderId="0" xfId="0" applyFont="1" applyFill="1" applyAlignment="1" applyProtection="1">
      <alignment horizontal="left" vertical="top"/>
      <protection locked="0"/>
    </xf>
    <xf numFmtId="0" fontId="15" fillId="2" borderId="5" xfId="0" applyFont="1" applyFill="1" applyBorder="1" applyAlignment="1" applyProtection="1">
      <alignment horizontal="center" vertical="center" textRotation="90"/>
      <protection locked="0"/>
    </xf>
    <xf numFmtId="0" fontId="15" fillId="2" borderId="22" xfId="0" applyFont="1" applyFill="1" applyBorder="1" applyAlignment="1" applyProtection="1">
      <alignment horizontal="center" vertical="center" textRotation="90" wrapText="1"/>
      <protection locked="0"/>
    </xf>
    <xf numFmtId="0" fontId="15" fillId="2" borderId="5" xfId="0" applyFont="1" applyFill="1" applyBorder="1" applyAlignment="1" applyProtection="1">
      <alignment horizontal="center" vertical="center" textRotation="90" wrapText="1"/>
      <protection locked="0"/>
    </xf>
    <xf numFmtId="0" fontId="15" fillId="2" borderId="26" xfId="0" applyFont="1" applyFill="1" applyBorder="1" applyAlignment="1" applyProtection="1">
      <alignment horizontal="center" vertical="center" textRotation="90" wrapText="1"/>
      <protection locked="0"/>
    </xf>
    <xf numFmtId="0" fontId="15" fillId="2" borderId="26" xfId="0" applyFont="1" applyFill="1" applyBorder="1" applyAlignment="1" applyProtection="1">
      <alignment horizontal="center" vertical="center" textRotation="90"/>
      <protection locked="0"/>
    </xf>
    <xf numFmtId="164" fontId="18" fillId="3" borderId="13" xfId="0" applyNumberFormat="1" applyFont="1" applyFill="1" applyBorder="1" applyAlignment="1" applyProtection="1">
      <alignment horizontal="center" vertical="center"/>
      <protection locked="0"/>
    </xf>
    <xf numFmtId="164" fontId="18" fillId="3" borderId="3" xfId="0" applyNumberFormat="1" applyFont="1" applyFill="1" applyBorder="1" applyAlignment="1" applyProtection="1">
      <alignment horizontal="center" vertical="center"/>
      <protection locked="0"/>
    </xf>
    <xf numFmtId="10" fontId="38" fillId="9" borderId="2" xfId="0" applyNumberFormat="1" applyFont="1" applyFill="1" applyBorder="1" applyAlignment="1">
      <alignment horizontal="center" vertical="center"/>
    </xf>
    <xf numFmtId="10" fontId="38" fillId="9" borderId="20" xfId="0" applyNumberFormat="1" applyFont="1" applyFill="1" applyBorder="1" applyAlignment="1">
      <alignment horizontal="center" vertical="center"/>
    </xf>
    <xf numFmtId="0" fontId="26" fillId="0" borderId="0" xfId="0" applyFont="1" applyAlignment="1" applyProtection="1">
      <alignment horizontal="left" vertical="center" wrapText="1"/>
      <protection locked="0"/>
    </xf>
    <xf numFmtId="164" fontId="38" fillId="9" borderId="13" xfId="0" applyNumberFormat="1" applyFont="1" applyFill="1" applyBorder="1" applyAlignment="1">
      <alignment horizontal="center" vertical="center"/>
    </xf>
    <xf numFmtId="164" fontId="38" fillId="9" borderId="19" xfId="0" applyNumberFormat="1" applyFont="1" applyFill="1" applyBorder="1" applyAlignment="1">
      <alignment horizontal="center" vertical="center"/>
    </xf>
    <xf numFmtId="164" fontId="19" fillId="4" borderId="2" xfId="0" applyNumberFormat="1" applyFont="1" applyFill="1" applyBorder="1" applyAlignment="1">
      <alignment horizontal="center" vertical="center"/>
    </xf>
    <xf numFmtId="164" fontId="19" fillId="4" borderId="9" xfId="0" applyNumberFormat="1" applyFont="1" applyFill="1" applyBorder="1" applyAlignment="1">
      <alignment horizontal="center" vertical="center"/>
    </xf>
    <xf numFmtId="164" fontId="14" fillId="11" borderId="13" xfId="0" applyNumberFormat="1" applyFont="1" applyFill="1" applyBorder="1" applyAlignment="1" applyProtection="1">
      <alignment horizontal="center" vertical="center"/>
      <protection locked="0"/>
    </xf>
    <xf numFmtId="164" fontId="14" fillId="11" borderId="3" xfId="0" applyNumberFormat="1" applyFont="1" applyFill="1" applyBorder="1" applyAlignment="1" applyProtection="1">
      <alignment horizontal="center" vertical="center"/>
      <protection locked="0"/>
    </xf>
    <xf numFmtId="0" fontId="21" fillId="5" borderId="7" xfId="0" applyFont="1" applyFill="1" applyBorder="1" applyAlignment="1" applyProtection="1">
      <alignment horizontal="center" vertical="center" wrapText="1"/>
      <protection locked="0"/>
    </xf>
    <xf numFmtId="0" fontId="21" fillId="5" borderId="18" xfId="0" applyFont="1" applyFill="1" applyBorder="1" applyAlignment="1" applyProtection="1">
      <alignment horizontal="center" vertical="center" wrapText="1"/>
      <protection locked="0"/>
    </xf>
    <xf numFmtId="0" fontId="21" fillId="5" borderId="17" xfId="0" applyFont="1" applyFill="1" applyBorder="1" applyAlignment="1" applyProtection="1">
      <alignment horizontal="center" vertical="center" wrapText="1"/>
      <protection locked="0"/>
    </xf>
    <xf numFmtId="0" fontId="21" fillId="5" borderId="8" xfId="0" applyFont="1" applyFill="1" applyBorder="1" applyAlignment="1" applyProtection="1">
      <alignment horizontal="center" vertical="center" wrapText="1"/>
      <protection locked="0"/>
    </xf>
    <xf numFmtId="10" fontId="14" fillId="3" borderId="2" xfId="0" applyNumberFormat="1" applyFont="1" applyFill="1" applyBorder="1" applyAlignment="1">
      <alignment horizontal="center" vertical="center"/>
    </xf>
    <xf numFmtId="10" fontId="14" fillId="3" borderId="20" xfId="0" applyNumberFormat="1" applyFont="1" applyFill="1" applyBorder="1" applyAlignment="1">
      <alignment horizontal="center" vertical="center"/>
    </xf>
    <xf numFmtId="0" fontId="52" fillId="21" borderId="28" xfId="0" applyFont="1" applyFill="1" applyBorder="1" applyAlignment="1">
      <alignment horizontal="left" vertical="center" wrapText="1"/>
    </xf>
    <xf numFmtId="0" fontId="57" fillId="4" borderId="32" xfId="0" applyFont="1" applyFill="1" applyBorder="1" applyAlignment="1" applyProtection="1">
      <alignment horizontal="left" vertical="center"/>
      <protection locked="0"/>
    </xf>
    <xf numFmtId="0" fontId="57" fillId="4" borderId="32" xfId="0" applyFont="1" applyFill="1" applyBorder="1" applyAlignment="1" applyProtection="1">
      <alignment horizontal="left" vertical="top"/>
      <protection locked="0"/>
    </xf>
    <xf numFmtId="0" fontId="29" fillId="5" borderId="32" xfId="0" applyFont="1" applyFill="1" applyBorder="1" applyAlignment="1" applyProtection="1">
      <alignment horizontal="center" vertical="center" wrapText="1"/>
      <protection locked="0"/>
    </xf>
    <xf numFmtId="0" fontId="48" fillId="21" borderId="0" xfId="0" applyFont="1" applyFill="1" applyAlignment="1" applyProtection="1">
      <alignment horizontal="left" vertical="top"/>
      <protection locked="0"/>
    </xf>
    <xf numFmtId="0" fontId="29" fillId="5" borderId="2" xfId="0" applyFont="1" applyFill="1" applyBorder="1" applyAlignment="1" applyProtection="1">
      <alignment horizontal="center" vertical="center" wrapText="1"/>
      <protection locked="0"/>
    </xf>
    <xf numFmtId="0" fontId="29" fillId="5" borderId="9" xfId="0" applyFont="1" applyFill="1" applyBorder="1" applyAlignment="1" applyProtection="1">
      <alignment horizontal="center" vertical="center" wrapText="1"/>
      <protection locked="0"/>
    </xf>
    <xf numFmtId="0" fontId="29" fillId="5" borderId="3" xfId="0" applyFont="1" applyFill="1" applyBorder="1" applyAlignment="1" applyProtection="1">
      <alignment horizontal="center" vertical="center" wrapText="1"/>
      <protection locked="0"/>
    </xf>
    <xf numFmtId="4" fontId="14" fillId="3" borderId="2" xfId="0" applyNumberFormat="1" applyFont="1" applyFill="1" applyBorder="1" applyAlignment="1">
      <alignment horizontal="center" vertical="center"/>
    </xf>
    <xf numFmtId="4" fontId="14" fillId="3" borderId="3" xfId="0" applyNumberFormat="1" applyFont="1" applyFill="1" applyBorder="1" applyAlignment="1">
      <alignment horizontal="center" vertical="center"/>
    </xf>
    <xf numFmtId="0" fontId="35" fillId="5" borderId="7" xfId="0" applyFont="1" applyFill="1" applyBorder="1" applyAlignment="1" applyProtection="1">
      <alignment horizontal="center" vertical="center" wrapText="1"/>
      <protection locked="0"/>
    </xf>
    <xf numFmtId="0" fontId="35" fillId="5" borderId="8" xfId="0" applyFont="1" applyFill="1" applyBorder="1" applyAlignment="1" applyProtection="1">
      <alignment horizontal="center" vertical="center" wrapText="1"/>
      <protection locked="0"/>
    </xf>
    <xf numFmtId="10" fontId="19" fillId="4" borderId="2" xfId="0" applyNumberFormat="1" applyFont="1" applyFill="1" applyBorder="1" applyAlignment="1">
      <alignment horizontal="center" vertical="center"/>
    </xf>
    <xf numFmtId="10" fontId="19" fillId="4" borderId="3" xfId="0" applyNumberFormat="1" applyFont="1" applyFill="1" applyBorder="1" applyAlignment="1">
      <alignment horizontal="center" vertical="center"/>
    </xf>
    <xf numFmtId="0" fontId="35" fillId="18" borderId="7" xfId="0" applyFont="1" applyFill="1" applyBorder="1" applyAlignment="1" applyProtection="1">
      <alignment horizontal="center" vertical="center" wrapText="1"/>
      <protection locked="0"/>
    </xf>
    <xf numFmtId="0" fontId="35" fillId="18" borderId="8" xfId="0" applyFont="1" applyFill="1" applyBorder="1" applyAlignment="1" applyProtection="1">
      <alignment horizontal="center" vertical="center" wrapText="1"/>
      <protection locked="0"/>
    </xf>
    <xf numFmtId="0" fontId="36" fillId="18" borderId="7" xfId="0" applyFont="1" applyFill="1" applyBorder="1" applyAlignment="1" applyProtection="1">
      <alignment horizontal="center" vertical="center" wrapText="1"/>
      <protection locked="0"/>
    </xf>
    <xf numFmtId="0" fontId="36" fillId="18" borderId="18" xfId="0" applyFont="1" applyFill="1" applyBorder="1" applyAlignment="1" applyProtection="1">
      <alignment horizontal="center" vertical="center" wrapText="1"/>
      <protection locked="0"/>
    </xf>
    <xf numFmtId="0" fontId="36" fillId="18" borderId="17" xfId="0" applyFont="1" applyFill="1" applyBorder="1" applyAlignment="1" applyProtection="1">
      <alignment horizontal="center" vertical="center" wrapText="1"/>
      <protection locked="0"/>
    </xf>
    <xf numFmtId="0" fontId="36" fillId="18" borderId="8" xfId="0" applyFont="1" applyFill="1" applyBorder="1" applyAlignment="1" applyProtection="1">
      <alignment horizontal="center" vertical="center" wrapText="1"/>
      <protection locked="0"/>
    </xf>
    <xf numFmtId="4" fontId="14" fillId="18" borderId="2" xfId="0" applyNumberFormat="1" applyFont="1" applyFill="1" applyBorder="1" applyAlignment="1">
      <alignment horizontal="center" vertical="center"/>
    </xf>
    <xf numFmtId="4" fontId="14" fillId="18" borderId="3" xfId="0" applyNumberFormat="1" applyFont="1" applyFill="1" applyBorder="1" applyAlignment="1">
      <alignment horizontal="center" vertical="center"/>
    </xf>
    <xf numFmtId="10" fontId="14" fillId="18" borderId="2" xfId="0" applyNumberFormat="1" applyFont="1" applyFill="1" applyBorder="1" applyAlignment="1">
      <alignment horizontal="center" vertical="center"/>
    </xf>
    <xf numFmtId="10" fontId="14" fillId="18" borderId="20" xfId="0" applyNumberFormat="1" applyFont="1" applyFill="1" applyBorder="1" applyAlignment="1">
      <alignment horizontal="center" vertical="center"/>
    </xf>
    <xf numFmtId="164" fontId="14" fillId="18" borderId="13" xfId="0" applyNumberFormat="1" applyFont="1" applyFill="1" applyBorder="1" applyAlignment="1" applyProtection="1">
      <alignment horizontal="center" vertical="center"/>
      <protection locked="0"/>
    </xf>
    <xf numFmtId="164" fontId="14" fillId="18" borderId="3" xfId="0" applyNumberFormat="1" applyFont="1" applyFill="1" applyBorder="1" applyAlignment="1" applyProtection="1">
      <alignment horizontal="center" vertical="center"/>
      <protection locked="0"/>
    </xf>
    <xf numFmtId="10" fontId="34" fillId="18" borderId="2" xfId="0" applyNumberFormat="1" applyFont="1" applyFill="1" applyBorder="1" applyAlignment="1">
      <alignment horizontal="center" vertical="center"/>
    </xf>
    <xf numFmtId="10" fontId="34" fillId="18" borderId="3" xfId="0" applyNumberFormat="1" applyFont="1" applyFill="1" applyBorder="1" applyAlignment="1">
      <alignment horizontal="center" vertical="center"/>
    </xf>
    <xf numFmtId="164" fontId="34" fillId="18" borderId="2" xfId="0" applyNumberFormat="1" applyFont="1" applyFill="1" applyBorder="1" applyAlignment="1">
      <alignment horizontal="center" vertical="center"/>
    </xf>
    <xf numFmtId="164" fontId="34" fillId="18" borderId="3" xfId="0" applyNumberFormat="1" applyFont="1" applyFill="1" applyBorder="1" applyAlignment="1">
      <alignment horizontal="center" vertical="center"/>
    </xf>
    <xf numFmtId="164" fontId="14" fillId="19" borderId="13" xfId="0" applyNumberFormat="1" applyFont="1" applyFill="1" applyBorder="1" applyAlignment="1" applyProtection="1">
      <alignment horizontal="center" vertical="center"/>
      <protection locked="0"/>
    </xf>
    <xf numFmtId="164" fontId="14" fillId="19" borderId="3" xfId="0" applyNumberFormat="1" applyFont="1" applyFill="1" applyBorder="1" applyAlignment="1" applyProtection="1">
      <alignment horizontal="center" vertical="center"/>
      <protection locked="0"/>
    </xf>
    <xf numFmtId="10" fontId="12" fillId="18" borderId="2" xfId="0" applyNumberFormat="1" applyFont="1" applyFill="1" applyBorder="1" applyAlignment="1">
      <alignment horizontal="center" vertical="center"/>
    </xf>
    <xf numFmtId="10" fontId="12" fillId="18" borderId="3" xfId="0" applyNumberFormat="1" applyFont="1" applyFill="1" applyBorder="1" applyAlignment="1">
      <alignment horizontal="center" vertical="center"/>
    </xf>
    <xf numFmtId="164" fontId="12" fillId="18" borderId="2" xfId="0" applyNumberFormat="1" applyFont="1" applyFill="1" applyBorder="1" applyAlignment="1">
      <alignment horizontal="center" vertical="center"/>
    </xf>
    <xf numFmtId="164" fontId="12" fillId="18" borderId="9" xfId="0" applyNumberFormat="1" applyFont="1" applyFill="1" applyBorder="1" applyAlignment="1">
      <alignment horizontal="center" vertical="center"/>
    </xf>
  </cellXfs>
  <cellStyles count="3">
    <cellStyle name="Link" xfId="2" builtinId="8"/>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1243</xdr:colOff>
      <xdr:row>1</xdr:row>
      <xdr:rowOff>1573830</xdr:rowOff>
    </xdr:from>
    <xdr:to>
      <xdr:col>7</xdr:col>
      <xdr:colOff>1243</xdr:colOff>
      <xdr:row>1</xdr:row>
      <xdr:rowOff>3942954</xdr:rowOff>
    </xdr:to>
    <xdr:sp macro="" textlink="">
      <xdr:nvSpPr>
        <xdr:cNvPr id="2" name="Textfeld 1">
          <a:extLst>
            <a:ext uri="{FF2B5EF4-FFF2-40B4-BE49-F238E27FC236}">
              <a16:creationId xmlns:a16="http://schemas.microsoft.com/office/drawing/2014/main" id="{00000000-0008-0000-0400-000002000000}"/>
            </a:ext>
          </a:extLst>
        </xdr:cNvPr>
        <xdr:cNvSpPr txBox="1"/>
      </xdr:nvSpPr>
      <xdr:spPr>
        <a:xfrm>
          <a:off x="1243" y="1831005"/>
          <a:ext cx="8677275" cy="236912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i="0" u="none" strike="noStrike">
              <a:solidFill>
                <a:schemeClr val="dk1"/>
              </a:solidFill>
              <a:effectLst/>
              <a:latin typeface="Arial" panose="020B0604020202020204" pitchFamily="34" charset="0"/>
              <a:ea typeface="+mn-ea"/>
              <a:cs typeface="Arial" panose="020B0604020202020204" pitchFamily="34" charset="0"/>
            </a:rPr>
            <a:t>Kantonale Richtlinien zur Berechnung der</a:t>
          </a:r>
          <a:r>
            <a:rPr lang="de-CH" sz="1100" b="1" i="0" u="none" strike="noStrike" baseline="0">
              <a:solidFill>
                <a:schemeClr val="dk1"/>
              </a:solidFill>
              <a:effectLst/>
              <a:latin typeface="Arial" panose="020B0604020202020204" pitchFamily="34" charset="0"/>
              <a:ea typeface="+mn-ea"/>
              <a:cs typeface="Arial" panose="020B0604020202020204" pitchFamily="34" charset="0"/>
            </a:rPr>
            <a:t> Pensen </a:t>
          </a:r>
          <a:r>
            <a:rPr lang="de-CH" sz="1100" b="0" i="0" u="none" strike="noStrike">
              <a:solidFill>
                <a:schemeClr val="dk1"/>
              </a:solidFill>
              <a:effectLst/>
              <a:latin typeface="+mn-lt"/>
              <a:ea typeface="+mn-ea"/>
              <a:cs typeface="+mn-cs"/>
            </a:rPr>
            <a:t>(Stand </a:t>
          </a:r>
          <a:r>
            <a:rPr lang="de-CH" sz="1100" b="0" i="0" u="none" strike="noStrike" baseline="0">
              <a:solidFill>
                <a:schemeClr val="dk1"/>
              </a:solidFill>
              <a:effectLst/>
              <a:latin typeface="+mn-lt"/>
              <a:ea typeface="+mn-ea"/>
              <a:cs typeface="+mn-cs"/>
            </a:rPr>
            <a:t>August 2020</a:t>
          </a:r>
          <a:r>
            <a:rPr lang="de-CH" sz="1100" b="0" i="0" u="none" strike="noStrike">
              <a:solidFill>
                <a:schemeClr val="dk1"/>
              </a:solidFill>
              <a:effectLst/>
              <a:latin typeface="+mn-lt"/>
              <a:ea typeface="+mn-ea"/>
              <a:cs typeface="+mn-cs"/>
            </a:rPr>
            <a:t>)</a:t>
          </a:r>
          <a:r>
            <a:rPr lang="de-CH" sz="1050"/>
            <a:t> </a:t>
          </a:r>
        </a:p>
        <a:p>
          <a:endParaRPr lang="de-CH" sz="1050">
            <a:latin typeface="Arial" panose="020B0604020202020204" pitchFamily="34" charset="0"/>
            <a:cs typeface="Arial" panose="020B0604020202020204" pitchFamily="34" charset="0"/>
          </a:endParaRPr>
        </a:p>
        <a:p>
          <a:r>
            <a:rPr lang="de-CH" sz="1050">
              <a:latin typeface="Arial" panose="020B0604020202020204" pitchFamily="34" charset="0"/>
              <a:cs typeface="Arial" panose="020B0604020202020204" pitchFamily="34" charset="0"/>
            </a:rPr>
            <a:t>Integrative Förderung:	KG, </a:t>
          </a:r>
          <a:r>
            <a:rPr lang="de-CH" sz="1050">
              <a:solidFill>
                <a:sysClr val="windowText" lastClr="000000"/>
              </a:solidFill>
              <a:latin typeface="Arial" panose="020B0604020202020204" pitchFamily="34" charset="0"/>
              <a:cs typeface="Arial" panose="020B0604020202020204" pitchFamily="34" charset="0"/>
            </a:rPr>
            <a:t>BS, </a:t>
          </a:r>
          <a:r>
            <a:rPr lang="de-CH" sz="1050">
              <a:latin typeface="Arial" panose="020B0604020202020204" pitchFamily="34" charset="0"/>
              <a:cs typeface="Arial" panose="020B0604020202020204" pitchFamily="34" charset="0"/>
            </a:rPr>
            <a:t>PS: 		Pro 120 Lernende mindestens 100 Stellenprozente</a:t>
          </a:r>
          <a:br>
            <a:rPr lang="de-CH" sz="1050">
              <a:latin typeface="Arial" panose="020B0604020202020204" pitchFamily="34" charset="0"/>
              <a:cs typeface="Arial" panose="020B0604020202020204" pitchFamily="34" charset="0"/>
            </a:rPr>
          </a:br>
          <a:r>
            <a:rPr lang="de-CH" sz="1050">
              <a:latin typeface="Arial" panose="020B0604020202020204" pitchFamily="34" charset="0"/>
              <a:cs typeface="Arial" panose="020B0604020202020204" pitchFamily="34" charset="0"/>
            </a:rPr>
            <a:t>		SEK:  		Pro 140 Lernende mindestens 100 Stellenprozente</a:t>
          </a:r>
        </a:p>
        <a:p>
          <a:endParaRPr lang="de-CH" sz="1050">
            <a:latin typeface="Arial" panose="020B0604020202020204" pitchFamily="34" charset="0"/>
            <a:cs typeface="Arial" panose="020B0604020202020204" pitchFamily="34" charset="0"/>
          </a:endParaRPr>
        </a:p>
        <a:p>
          <a:r>
            <a:rPr lang="de-CH" sz="1050">
              <a:latin typeface="Arial" panose="020B0604020202020204" pitchFamily="34" charset="0"/>
              <a:cs typeface="Arial" panose="020B0604020202020204" pitchFamily="34" charset="0"/>
            </a:rPr>
            <a:t>Schulsozialarbeit:	KG,</a:t>
          </a:r>
          <a:r>
            <a:rPr lang="de-CH" sz="1050" baseline="0">
              <a:latin typeface="Arial" panose="020B0604020202020204" pitchFamily="34" charset="0"/>
              <a:cs typeface="Arial" panose="020B0604020202020204" pitchFamily="34" charset="0"/>
            </a:rPr>
            <a:t> BS, PS, SEK: 	Pro 750 Lernende mindestens 100 Stellenprozente</a:t>
          </a:r>
        </a:p>
        <a:p>
          <a:endParaRPr lang="de-CH" sz="1050" baseline="0">
            <a:latin typeface="Arial" panose="020B0604020202020204" pitchFamily="34" charset="0"/>
            <a:cs typeface="Arial" panose="020B0604020202020204" pitchFamily="34" charset="0"/>
          </a:endParaRPr>
        </a:p>
        <a:p>
          <a:r>
            <a:rPr lang="de-CH" sz="1050" baseline="0">
              <a:latin typeface="Arial" panose="020B0604020202020204" pitchFamily="34" charset="0"/>
              <a:cs typeface="Arial" panose="020B0604020202020204" pitchFamily="34" charset="0"/>
            </a:rPr>
            <a:t>Schuldienste:		Schulpsychologischer Dienst:	KG, BS, PS, SEK:   Pro 1'600 Lernende 100 Stellenprozente</a:t>
          </a:r>
          <a:br>
            <a:rPr lang="de-CH" sz="1050" baseline="0">
              <a:latin typeface="Arial" panose="020B0604020202020204" pitchFamily="34" charset="0"/>
              <a:cs typeface="Arial" panose="020B0604020202020204" pitchFamily="34" charset="0"/>
            </a:rPr>
          </a:br>
          <a:r>
            <a:rPr lang="de-CH" sz="1050" baseline="0">
              <a:latin typeface="Arial" panose="020B0604020202020204" pitchFamily="34" charset="0"/>
              <a:cs typeface="Arial" panose="020B0604020202020204" pitchFamily="34" charset="0"/>
            </a:rPr>
            <a:t>		Logopädischer Dienst:	</a:t>
          </a:r>
          <a:r>
            <a:rPr lang="de-CH" sz="1050" baseline="0">
              <a:solidFill>
                <a:schemeClr val="dk1"/>
              </a:solidFill>
              <a:effectLst/>
              <a:latin typeface="Arial" panose="020B0604020202020204" pitchFamily="34" charset="0"/>
              <a:ea typeface="+mn-ea"/>
              <a:cs typeface="Arial" panose="020B0604020202020204" pitchFamily="34" charset="0"/>
            </a:rPr>
            <a:t>KG, BS, PS:  	       Pro 750 Lernende 100 Stellenprozente</a:t>
          </a:r>
          <a:br>
            <a:rPr lang="de-CH" sz="1050" baseline="0">
              <a:solidFill>
                <a:schemeClr val="dk1"/>
              </a:solidFill>
              <a:effectLst/>
              <a:latin typeface="Arial" panose="020B0604020202020204" pitchFamily="34" charset="0"/>
              <a:ea typeface="+mn-ea"/>
              <a:cs typeface="Arial" panose="020B0604020202020204" pitchFamily="34" charset="0"/>
            </a:rPr>
          </a:br>
          <a:r>
            <a:rPr lang="de-CH" sz="1050" baseline="0">
              <a:solidFill>
                <a:schemeClr val="dk1"/>
              </a:solidFill>
              <a:effectLst/>
              <a:latin typeface="Arial" panose="020B0604020202020204" pitchFamily="34" charset="0"/>
              <a:ea typeface="+mn-ea"/>
              <a:cs typeface="Arial" panose="020B0604020202020204" pitchFamily="34" charset="0"/>
            </a:rPr>
            <a:t>		Psychomotorischer Dienst:	KG, BS, PS:            Pro 1'500 Lernende 100 Stellenprozente</a:t>
          </a:r>
        </a:p>
        <a:p>
          <a:endParaRPr lang="de-CH" sz="1050" baseline="0">
            <a:solidFill>
              <a:schemeClr val="dk1"/>
            </a:solidFill>
            <a:effectLst/>
            <a:latin typeface="Arial" panose="020B0604020202020204" pitchFamily="34" charset="0"/>
            <a:ea typeface="+mn-ea"/>
            <a:cs typeface="Arial" panose="020B0604020202020204" pitchFamily="34" charset="0"/>
          </a:endParaRPr>
        </a:p>
        <a:p>
          <a:r>
            <a:rPr lang="de-CH" sz="1050" baseline="0">
              <a:solidFill>
                <a:schemeClr val="dk1"/>
              </a:solidFill>
              <a:effectLst/>
              <a:latin typeface="Arial" panose="020B0604020202020204" pitchFamily="34" charset="0"/>
              <a:ea typeface="+mn-ea"/>
              <a:cs typeface="Arial" panose="020B0604020202020204" pitchFamily="34" charset="0"/>
            </a:rPr>
            <a:t>Pensengrundlagen: 	KG, BS, PS:		100 Stellenprozent = 29 Lektionen</a:t>
          </a:r>
          <a:br>
            <a:rPr lang="de-CH" sz="1050" baseline="0">
              <a:solidFill>
                <a:schemeClr val="dk1"/>
              </a:solidFill>
              <a:effectLst/>
              <a:latin typeface="Arial" panose="020B0604020202020204" pitchFamily="34" charset="0"/>
              <a:ea typeface="+mn-ea"/>
              <a:cs typeface="Arial" panose="020B0604020202020204" pitchFamily="34" charset="0"/>
            </a:rPr>
          </a:br>
          <a:r>
            <a:rPr lang="de-CH" sz="1050" baseline="0">
              <a:solidFill>
                <a:schemeClr val="dk1"/>
              </a:solidFill>
              <a:effectLst/>
              <a:latin typeface="Arial" panose="020B0604020202020204" pitchFamily="34" charset="0"/>
              <a:ea typeface="+mn-ea"/>
              <a:cs typeface="Arial" panose="020B0604020202020204" pitchFamily="34" charset="0"/>
            </a:rPr>
            <a:t>		SEK:		100 Stellenprozent = 28 Lektionen</a:t>
          </a:r>
          <a:br>
            <a:rPr lang="de-CH" sz="1050" baseline="0">
              <a:solidFill>
                <a:schemeClr val="dk1"/>
              </a:solidFill>
              <a:effectLst/>
              <a:latin typeface="Arial" panose="020B0604020202020204" pitchFamily="34" charset="0"/>
              <a:ea typeface="+mn-ea"/>
              <a:cs typeface="Arial" panose="020B0604020202020204" pitchFamily="34" charset="0"/>
            </a:rPr>
          </a:br>
          <a:r>
            <a:rPr lang="de-CH" sz="1050" baseline="0">
              <a:solidFill>
                <a:schemeClr val="dk1"/>
              </a:solidFill>
              <a:effectLst/>
              <a:latin typeface="Arial" panose="020B0604020202020204" pitchFamily="34" charset="0"/>
              <a:ea typeface="+mn-ea"/>
              <a:cs typeface="Arial" panose="020B0604020202020204" pitchFamily="34" charset="0"/>
            </a:rPr>
            <a:t>		</a:t>
          </a:r>
          <a:r>
            <a:rPr lang="de-CH" sz="1050" baseline="0">
              <a:solidFill>
                <a:sysClr val="windowText" lastClr="000000"/>
              </a:solidFill>
              <a:effectLst/>
              <a:latin typeface="Arial" panose="020B0604020202020204" pitchFamily="34" charset="0"/>
              <a:ea typeface="+mn-ea"/>
              <a:cs typeface="Arial" panose="020B0604020202020204" pitchFamily="34" charset="0"/>
            </a:rPr>
            <a:t>SSA, SPD, LOG, PMT: 	100 Stellenprozent = 42.00 Stunden</a:t>
          </a:r>
        </a:p>
        <a:p>
          <a:endParaRPr lang="de-CH" sz="1050">
            <a:solidFill>
              <a:srgbClr val="FF0000"/>
            </a:solidFill>
            <a:latin typeface="Arial" panose="020B0604020202020204" pitchFamily="34" charset="0"/>
            <a:cs typeface="Arial" panose="020B0604020202020204" pitchFamily="34" charset="0"/>
          </a:endParaRPr>
        </a:p>
      </xdr:txBody>
    </xdr:sp>
    <xdr:clientData/>
  </xdr:twoCellAnchor>
  <xdr:twoCellAnchor>
    <xdr:from>
      <xdr:col>0</xdr:col>
      <xdr:colOff>8283</xdr:colOff>
      <xdr:row>1</xdr:row>
      <xdr:rowOff>4095824</xdr:rowOff>
    </xdr:from>
    <xdr:to>
      <xdr:col>6</xdr:col>
      <xdr:colOff>944218</xdr:colOff>
      <xdr:row>2</xdr:row>
      <xdr:rowOff>76199</xdr:rowOff>
    </xdr:to>
    <xdr:sp macro="" textlink="">
      <xdr:nvSpPr>
        <xdr:cNvPr id="3" name="Textfeld 2">
          <a:extLst>
            <a:ext uri="{FF2B5EF4-FFF2-40B4-BE49-F238E27FC236}">
              <a16:creationId xmlns:a16="http://schemas.microsoft.com/office/drawing/2014/main" id="{00000000-0008-0000-0400-000003000000}"/>
            </a:ext>
          </a:extLst>
        </xdr:cNvPr>
        <xdr:cNvSpPr txBox="1"/>
      </xdr:nvSpPr>
      <xdr:spPr>
        <a:xfrm>
          <a:off x="8283" y="4352999"/>
          <a:ext cx="8651185" cy="118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latin typeface="Arial" panose="020B0604020202020204" pitchFamily="34" charset="0"/>
              <a:cs typeface="Arial" panose="020B0604020202020204" pitchFamily="34" charset="0"/>
            </a:rPr>
            <a:t>Hinweise zum</a:t>
          </a:r>
          <a:r>
            <a:rPr lang="de-CH" sz="1100" b="1" baseline="0">
              <a:latin typeface="Arial" panose="020B0604020202020204" pitchFamily="34" charset="0"/>
              <a:cs typeface="Arial" panose="020B0604020202020204" pitchFamily="34" charset="0"/>
            </a:rPr>
            <a:t> Ausfüllen und zur Berechnung</a:t>
          </a:r>
        </a:p>
        <a:p>
          <a:endParaRPr lang="de-CH" sz="1100" baseline="0">
            <a:latin typeface="Arial" panose="020B0604020202020204" pitchFamily="34" charset="0"/>
            <a:cs typeface="Arial" panose="020B0604020202020204" pitchFamily="34" charset="0"/>
          </a:endParaRPr>
        </a:p>
        <a:p>
          <a:r>
            <a:rPr lang="de-CH" sz="1100" baseline="0">
              <a:latin typeface="Arial" panose="020B0604020202020204" pitchFamily="34" charset="0"/>
              <a:cs typeface="Arial" panose="020B0604020202020204" pitchFamily="34" charset="0"/>
            </a:rPr>
            <a:t>Voraussetzung für korrekte Ergebnisse ist natürlich die Eingabe der korrekten Daten in den violetten und grünen Bereichen der Tabelle "Schulleitungspensen und Schulpool".</a:t>
          </a:r>
        </a:p>
        <a:p>
          <a:r>
            <a:rPr lang="de-CH" sz="1100" baseline="0">
              <a:latin typeface="Arial" panose="020B0604020202020204" pitchFamily="34" charset="0"/>
              <a:cs typeface="Arial" panose="020B0604020202020204" pitchFamily="34" charset="0"/>
            </a:rPr>
            <a:t>Die Daten für die Anzahl Lernenden werden aus dem Tabellenblatt "Schulleitungpensum und Schulpool" übernommen. Wenn Sie die Anzahl Lernenden direkt in die Zellen B6 und B7 eintragen, werden einfach die Formeln in diesen Zellen überschrieben.</a:t>
          </a:r>
        </a:p>
      </xdr:txBody>
    </xdr:sp>
    <xdr:clientData/>
  </xdr:twoCellAnchor>
  <xdr:twoCellAnchor>
    <xdr:from>
      <xdr:col>0</xdr:col>
      <xdr:colOff>0</xdr:colOff>
      <xdr:row>1</xdr:row>
      <xdr:rowOff>91109</xdr:rowOff>
    </xdr:from>
    <xdr:to>
      <xdr:col>7</xdr:col>
      <xdr:colOff>16566</xdr:colOff>
      <xdr:row>1</xdr:row>
      <xdr:rowOff>1409700</xdr:rowOff>
    </xdr:to>
    <xdr:sp macro="" textlink="">
      <xdr:nvSpPr>
        <xdr:cNvPr id="4" name="Textfeld 3">
          <a:extLst>
            <a:ext uri="{FF2B5EF4-FFF2-40B4-BE49-F238E27FC236}">
              <a16:creationId xmlns:a16="http://schemas.microsoft.com/office/drawing/2014/main" id="{00000000-0008-0000-0400-000004000000}"/>
            </a:ext>
          </a:extLst>
        </xdr:cNvPr>
        <xdr:cNvSpPr txBox="1"/>
      </xdr:nvSpPr>
      <xdr:spPr>
        <a:xfrm>
          <a:off x="0" y="348284"/>
          <a:ext cx="8693841" cy="13185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200">
              <a:latin typeface="Arial Black" panose="020B0A04020102020204" pitchFamily="34" charset="0"/>
              <a:cs typeface="Arial" panose="020B0604020202020204" pitchFamily="34" charset="0"/>
            </a:rPr>
            <a:t>Allgemeine Hinweise:</a:t>
          </a:r>
        </a:p>
        <a:p>
          <a:endParaRPr lang="de-CH" sz="400">
            <a:latin typeface="Arial" panose="020B0604020202020204" pitchFamily="34" charset="0"/>
            <a:cs typeface="Arial" panose="020B0604020202020204" pitchFamily="34" charset="0"/>
          </a:endParaRPr>
        </a:p>
        <a:p>
          <a:r>
            <a:rPr lang="de-CH" sz="1100">
              <a:latin typeface="Arial" panose="020B0604020202020204" pitchFamily="34" charset="0"/>
              <a:cs typeface="Arial" panose="020B0604020202020204" pitchFamily="34" charset="0"/>
            </a:rPr>
            <a:t>Das vorliegende Berechnungstool</a:t>
          </a:r>
          <a:r>
            <a:rPr lang="de-CH" sz="1100" baseline="0">
              <a:latin typeface="Arial" panose="020B0604020202020204" pitchFamily="34" charset="0"/>
              <a:cs typeface="Arial" panose="020B0604020202020204" pitchFamily="34" charset="0"/>
            </a:rPr>
            <a:t> </a:t>
          </a:r>
          <a:r>
            <a:rPr lang="de-CH" sz="1100">
              <a:latin typeface="Arial" panose="020B0604020202020204" pitchFamily="34" charset="0"/>
              <a:cs typeface="Arial" panose="020B0604020202020204" pitchFamily="34" charset="0"/>
            </a:rPr>
            <a:t>dient zur Ermittlung der Grösse der</a:t>
          </a:r>
          <a:r>
            <a:rPr lang="de-CH" sz="1100" baseline="0">
              <a:latin typeface="Arial" panose="020B0604020202020204" pitchFamily="34" charset="0"/>
              <a:cs typeface="Arial" panose="020B0604020202020204" pitchFamily="34" charset="0"/>
            </a:rPr>
            <a:t> Pensen für Intergrative Förderung, Schulsozialarbeit (SSA), Schulpsycholgischer Dienst (SPD), Logopädie (LOG) und Psychmomotorik (PMT) </a:t>
          </a:r>
          <a:r>
            <a:rPr lang="de-CH" sz="1100">
              <a:latin typeface="Arial" panose="020B0604020202020204" pitchFamily="34" charset="0"/>
              <a:cs typeface="Arial" panose="020B0604020202020204" pitchFamily="34" charset="0"/>
            </a:rPr>
            <a:t>gemäss den kantonalen Richtlinien. </a:t>
          </a:r>
          <a:endParaRPr lang="de-CH" sz="500">
            <a:latin typeface="Arial" panose="020B0604020202020204" pitchFamily="34" charset="0"/>
            <a:cs typeface="Arial" panose="020B0604020202020204" pitchFamily="34" charset="0"/>
          </a:endParaRPr>
        </a:p>
        <a:p>
          <a:r>
            <a:rPr lang="de-CH" sz="1100">
              <a:latin typeface="Arial" panose="020B0604020202020204" pitchFamily="34" charset="0"/>
              <a:cs typeface="Arial" panose="020B0604020202020204" pitchFamily="34" charset="0"/>
            </a:rPr>
            <a:t>Dieses Exceltool ist mit keinem Schreibschutz versehen. Es kann somit bei Bedarf an gemeindespezifische Bedürfnisse angepasst werden.</a:t>
          </a:r>
          <a:r>
            <a:rPr lang="de-CH" sz="1100" baseline="0">
              <a:latin typeface="Arial" panose="020B0604020202020204" pitchFamily="34" charset="0"/>
              <a:cs typeface="Arial" panose="020B0604020202020204" pitchFamily="34" charset="0"/>
            </a:rPr>
            <a:t> Sie können die Zellen mit  Formeln bei Bedarf selbst vor unbeabsichtigtem Überschreiben schützen.</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volksschulbildung.lu.ch/-/media/Volksschulbildung/Dokumente/beratung_personelles/personalfragen/Massnahmen/massnahmen_lehrberuf_beschreibung_fachkarrieren.pdf?rev=c737928804224870bbe767c63e4dba4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U37"/>
  <sheetViews>
    <sheetView showGridLines="0" tabSelected="1" zoomScaleNormal="100" workbookViewId="0">
      <selection activeCell="N13" sqref="N13"/>
    </sheetView>
  </sheetViews>
  <sheetFormatPr baseColWidth="10" defaultColWidth="10.59765625" defaultRowHeight="13.8"/>
  <cols>
    <col min="1" max="1" width="24" customWidth="1"/>
    <col min="2" max="2" width="33.296875" bestFit="1" customWidth="1"/>
    <col min="3" max="3" width="19.69921875" bestFit="1" customWidth="1"/>
    <col min="8" max="8" width="14.59765625" customWidth="1"/>
    <col min="9" max="9" width="12.796875" customWidth="1"/>
    <col min="10" max="10" width="11.69921875" customWidth="1"/>
    <col min="11" max="11" width="11.796875" customWidth="1"/>
    <col min="14" max="14" width="13" customWidth="1"/>
    <col min="21" max="21" width="13.796875" customWidth="1"/>
  </cols>
  <sheetData>
    <row r="1" spans="1:13" s="266" customFormat="1" ht="32.4">
      <c r="A1" s="265" t="s">
        <v>129</v>
      </c>
      <c r="B1" s="265"/>
      <c r="C1" s="265"/>
      <c r="D1" s="290"/>
      <c r="E1" s="290"/>
      <c r="F1" s="290"/>
      <c r="G1" s="290"/>
    </row>
    <row r="2" spans="1:13" s="266" customFormat="1" ht="8.1" customHeight="1">
      <c r="A2" s="267"/>
      <c r="B2" s="267"/>
      <c r="C2" s="267"/>
    </row>
    <row r="3" spans="1:13" s="266" customFormat="1" ht="24.6">
      <c r="A3" s="291" t="s">
        <v>96</v>
      </c>
      <c r="B3" s="268"/>
      <c r="C3" s="268"/>
    </row>
    <row r="4" spans="1:13" s="266" customFormat="1" ht="16.8">
      <c r="A4" s="357" t="s">
        <v>104</v>
      </c>
      <c r="B4" s="358"/>
      <c r="C4" s="358"/>
      <c r="D4" s="358"/>
      <c r="E4" s="358"/>
      <c r="F4" s="358"/>
      <c r="G4" s="358"/>
      <c r="H4" s="358"/>
      <c r="I4" s="358"/>
      <c r="J4" s="358"/>
      <c r="K4" s="358"/>
      <c r="L4" s="358"/>
      <c r="M4" s="359"/>
    </row>
    <row r="5" spans="1:13" s="266" customFormat="1" ht="16.8">
      <c r="A5" s="360" t="s">
        <v>128</v>
      </c>
      <c r="B5" s="361"/>
      <c r="C5" s="361"/>
      <c r="D5" s="361"/>
      <c r="E5" s="361"/>
      <c r="F5" s="361"/>
      <c r="G5" s="361"/>
      <c r="H5" s="361"/>
      <c r="I5" s="361"/>
      <c r="J5" s="361"/>
      <c r="K5" s="361"/>
      <c r="L5" s="361"/>
      <c r="M5" s="362"/>
    </row>
    <row r="6" spans="1:13" s="266" customFormat="1" ht="24" customHeight="1">
      <c r="A6" s="269"/>
      <c r="B6" s="269"/>
      <c r="C6" s="269"/>
      <c r="D6" s="269"/>
      <c r="E6" s="269"/>
      <c r="F6" s="269"/>
      <c r="G6" s="269"/>
      <c r="H6" s="269"/>
      <c r="I6" s="269"/>
      <c r="J6" s="269"/>
      <c r="K6" s="269"/>
      <c r="L6" s="269"/>
      <c r="M6" s="269"/>
    </row>
    <row r="7" spans="1:13" s="266" customFormat="1" ht="24.6">
      <c r="A7" s="270" t="s">
        <v>137</v>
      </c>
      <c r="B7" s="271"/>
      <c r="C7" s="271"/>
      <c r="D7" s="271"/>
    </row>
    <row r="8" spans="1:13" s="266" customFormat="1" ht="50.4">
      <c r="A8" s="272" t="s">
        <v>20</v>
      </c>
      <c r="B8" s="272" t="s">
        <v>7</v>
      </c>
      <c r="C8" s="273" t="s">
        <v>49</v>
      </c>
      <c r="D8" s="273" t="s">
        <v>27</v>
      </c>
      <c r="E8" s="365" t="s">
        <v>9</v>
      </c>
      <c r="F8" s="365"/>
      <c r="G8" s="365"/>
      <c r="H8" s="365"/>
      <c r="I8" s="365"/>
      <c r="J8" s="365"/>
      <c r="K8" s="365"/>
      <c r="L8" s="365"/>
      <c r="M8" s="365"/>
    </row>
    <row r="9" spans="1:13" s="266" customFormat="1" ht="22.8" customHeight="1">
      <c r="A9" s="274" t="s">
        <v>18</v>
      </c>
      <c r="B9" s="275" t="s">
        <v>17</v>
      </c>
      <c r="C9" s="276">
        <v>0.06</v>
      </c>
      <c r="D9" s="277">
        <v>1</v>
      </c>
      <c r="E9" s="366" t="s">
        <v>164</v>
      </c>
      <c r="F9" s="367"/>
      <c r="G9" s="367"/>
      <c r="H9" s="367"/>
      <c r="I9" s="367"/>
      <c r="J9" s="367"/>
      <c r="K9" s="367"/>
      <c r="L9" s="367"/>
      <c r="M9" s="367"/>
    </row>
    <row r="10" spans="1:13" s="266" customFormat="1" ht="22.8" customHeight="1">
      <c r="A10" s="275" t="s">
        <v>6</v>
      </c>
      <c r="B10" s="275" t="s">
        <v>138</v>
      </c>
      <c r="C10" s="276">
        <v>0.06</v>
      </c>
      <c r="D10" s="277">
        <v>1</v>
      </c>
      <c r="E10" s="364" t="s">
        <v>31</v>
      </c>
      <c r="F10" s="364"/>
      <c r="G10" s="364"/>
      <c r="H10" s="364"/>
      <c r="I10" s="364"/>
      <c r="J10" s="364"/>
      <c r="K10" s="364"/>
      <c r="L10" s="364"/>
      <c r="M10" s="364"/>
    </row>
    <row r="11" spans="1:13" s="266" customFormat="1" ht="22.8" customHeight="1">
      <c r="A11" s="278" t="s">
        <v>10</v>
      </c>
      <c r="B11" s="275" t="s">
        <v>138</v>
      </c>
      <c r="C11" s="276">
        <v>0.06</v>
      </c>
      <c r="D11" s="277">
        <v>1</v>
      </c>
      <c r="E11" s="368" t="s">
        <v>26</v>
      </c>
      <c r="F11" s="368"/>
      <c r="G11" s="368"/>
      <c r="H11" s="368"/>
      <c r="I11" s="368"/>
      <c r="J11" s="368"/>
      <c r="K11" s="368"/>
      <c r="L11" s="368"/>
      <c r="M11" s="368"/>
    </row>
    <row r="12" spans="1:13" s="266" customFormat="1" ht="22.8" customHeight="1">
      <c r="A12" s="275" t="s">
        <v>4</v>
      </c>
      <c r="B12" s="275" t="s">
        <v>8</v>
      </c>
      <c r="C12" s="276">
        <v>8.9999999999999993E-3</v>
      </c>
      <c r="D12" s="279"/>
      <c r="E12" s="368"/>
      <c r="F12" s="368"/>
      <c r="G12" s="368"/>
      <c r="H12" s="368"/>
      <c r="I12" s="368"/>
      <c r="J12" s="368"/>
      <c r="K12" s="368"/>
      <c r="L12" s="368"/>
      <c r="M12" s="368"/>
    </row>
    <row r="13" spans="1:13" s="266" customFormat="1" ht="66" customHeight="1">
      <c r="A13" s="275" t="s">
        <v>5</v>
      </c>
      <c r="B13" s="275" t="s">
        <v>54</v>
      </c>
      <c r="C13" s="276">
        <v>0.06</v>
      </c>
      <c r="D13" s="279"/>
      <c r="E13" s="364" t="s">
        <v>56</v>
      </c>
      <c r="F13" s="364"/>
      <c r="G13" s="364"/>
      <c r="H13" s="364"/>
      <c r="I13" s="364"/>
      <c r="J13" s="364"/>
      <c r="K13" s="364"/>
      <c r="L13" s="364"/>
      <c r="M13" s="364"/>
    </row>
    <row r="14" spans="1:13" s="266" customFormat="1" ht="30" customHeight="1">
      <c r="A14" s="280" t="s">
        <v>15</v>
      </c>
      <c r="B14" s="275" t="s">
        <v>50</v>
      </c>
      <c r="C14" s="276">
        <v>0.06</v>
      </c>
      <c r="D14" s="277">
        <v>1</v>
      </c>
      <c r="E14" s="363" t="s">
        <v>53</v>
      </c>
      <c r="F14" s="363"/>
      <c r="G14" s="363"/>
      <c r="H14" s="363"/>
      <c r="I14" s="363"/>
      <c r="J14" s="363"/>
      <c r="K14" s="363"/>
      <c r="L14" s="363"/>
      <c r="M14" s="363"/>
    </row>
    <row r="15" spans="1:13" s="266" customFormat="1" ht="82.05" customHeight="1">
      <c r="A15" s="280" t="s">
        <v>16</v>
      </c>
      <c r="B15" s="275" t="s">
        <v>50</v>
      </c>
      <c r="C15" s="276">
        <v>0.06</v>
      </c>
      <c r="D15" s="277">
        <v>1</v>
      </c>
      <c r="E15" s="364" t="s">
        <v>57</v>
      </c>
      <c r="F15" s="364"/>
      <c r="G15" s="364"/>
      <c r="H15" s="364"/>
      <c r="I15" s="364"/>
      <c r="J15" s="364"/>
      <c r="K15" s="364"/>
      <c r="L15" s="364"/>
      <c r="M15" s="364"/>
    </row>
    <row r="16" spans="1:13" s="266" customFormat="1" ht="22.8" customHeight="1">
      <c r="A16" s="280" t="s">
        <v>11</v>
      </c>
      <c r="B16" s="275" t="s">
        <v>12</v>
      </c>
      <c r="C16" s="276">
        <v>7.0000000000000007E-2</v>
      </c>
      <c r="D16" s="279"/>
      <c r="E16" s="364" t="s">
        <v>139</v>
      </c>
      <c r="F16" s="364"/>
      <c r="G16" s="364"/>
      <c r="H16" s="364"/>
      <c r="I16" s="364"/>
      <c r="J16" s="364"/>
      <c r="K16" s="364"/>
      <c r="L16" s="364"/>
      <c r="M16" s="364"/>
    </row>
    <row r="17" spans="1:21" s="266" customFormat="1" ht="22.8" customHeight="1">
      <c r="A17" s="281"/>
      <c r="B17" s="275" t="s">
        <v>13</v>
      </c>
      <c r="C17" s="276">
        <v>8.7499999999999994E-2</v>
      </c>
      <c r="D17" s="279"/>
      <c r="E17" s="364"/>
      <c r="F17" s="364"/>
      <c r="G17" s="364"/>
      <c r="H17" s="364"/>
      <c r="I17" s="364"/>
      <c r="J17" s="364"/>
      <c r="K17" s="364"/>
      <c r="L17" s="364"/>
      <c r="M17" s="364"/>
    </row>
    <row r="18" spans="1:21" s="266" customFormat="1" ht="22.8" customHeight="1">
      <c r="A18" s="282"/>
      <c r="B18" s="275" t="s">
        <v>14</v>
      </c>
      <c r="C18" s="276">
        <v>0.105</v>
      </c>
      <c r="D18" s="279"/>
      <c r="E18" s="364"/>
      <c r="F18" s="364"/>
      <c r="G18" s="364"/>
      <c r="H18" s="364"/>
      <c r="I18" s="364"/>
      <c r="J18" s="364"/>
      <c r="K18" s="364"/>
      <c r="L18" s="364"/>
      <c r="M18" s="364"/>
    </row>
    <row r="19" spans="1:21" s="266" customFormat="1" ht="16.8">
      <c r="A19" s="283" t="s">
        <v>140</v>
      </c>
    </row>
    <row r="20" spans="1:21" s="266" customFormat="1" ht="16.8"/>
    <row r="21" spans="1:21" s="266" customFormat="1" ht="16.8"/>
    <row r="22" spans="1:21" s="270" customFormat="1" ht="24.6">
      <c r="A22" s="270" t="s">
        <v>130</v>
      </c>
    </row>
    <row r="23" spans="1:21" s="266" customFormat="1" ht="16.8">
      <c r="A23" s="284"/>
      <c r="B23" s="285"/>
    </row>
    <row r="24" spans="1:21" s="266" customFormat="1" ht="16.8">
      <c r="A24" s="286" t="s">
        <v>136</v>
      </c>
      <c r="B24" s="286"/>
      <c r="C24" s="286"/>
      <c r="D24" s="286"/>
      <c r="E24" s="286"/>
      <c r="F24" s="286"/>
      <c r="G24" s="286"/>
      <c r="H24" s="286"/>
    </row>
    <row r="25" spans="1:21" s="266" customFormat="1" ht="16.8">
      <c r="A25" s="286" t="s">
        <v>142</v>
      </c>
      <c r="B25" s="286"/>
      <c r="C25" s="286"/>
      <c r="D25" s="286"/>
      <c r="E25" s="286"/>
      <c r="F25" s="286"/>
      <c r="G25" s="286"/>
      <c r="H25" s="286"/>
    </row>
    <row r="26" spans="1:21" s="266" customFormat="1" ht="16.8">
      <c r="A26" s="286" t="s">
        <v>143</v>
      </c>
      <c r="B26" s="286"/>
      <c r="C26" s="286"/>
      <c r="D26" s="286"/>
      <c r="E26" s="286"/>
      <c r="F26" s="286"/>
      <c r="G26" s="286"/>
      <c r="H26" s="286"/>
    </row>
    <row r="27" spans="1:21" s="266" customFormat="1" ht="16.8">
      <c r="A27" s="286" t="s">
        <v>141</v>
      </c>
      <c r="B27" s="287" t="s">
        <v>134</v>
      </c>
      <c r="C27" s="286"/>
      <c r="D27" s="286"/>
      <c r="E27" s="286"/>
      <c r="F27" s="286"/>
      <c r="G27" s="286"/>
      <c r="H27" s="286"/>
    </row>
    <row r="28" spans="1:21" s="266" customFormat="1" ht="16.8"/>
    <row r="29" spans="1:21" s="266" customFormat="1" ht="16.8">
      <c r="A29" s="395" t="s">
        <v>135</v>
      </c>
      <c r="B29" s="396"/>
      <c r="C29" s="392" t="s">
        <v>133</v>
      </c>
      <c r="D29" s="393"/>
      <c r="E29" s="393"/>
      <c r="F29" s="393"/>
      <c r="G29" s="393"/>
      <c r="H29" s="393"/>
      <c r="I29" s="393" t="s">
        <v>147</v>
      </c>
      <c r="J29" s="393"/>
      <c r="K29" s="393"/>
      <c r="L29" s="393"/>
      <c r="M29" s="393"/>
      <c r="N29" s="393"/>
    </row>
    <row r="30" spans="1:21" s="266" customFormat="1" ht="35.549999999999997" customHeight="1">
      <c r="A30" s="371" t="s">
        <v>131</v>
      </c>
      <c r="B30" s="372"/>
      <c r="C30" s="375" t="s">
        <v>151</v>
      </c>
      <c r="D30" s="376"/>
      <c r="E30" s="376"/>
      <c r="F30" s="376"/>
      <c r="G30" s="376"/>
      <c r="H30" s="376"/>
      <c r="I30" s="390" t="s">
        <v>162</v>
      </c>
      <c r="J30" s="391"/>
      <c r="K30" s="391"/>
      <c r="L30" s="391"/>
      <c r="M30" s="391"/>
      <c r="N30" s="391"/>
      <c r="O30" s="288"/>
      <c r="P30" s="288"/>
      <c r="Q30" s="288"/>
      <c r="S30" s="369"/>
      <c r="T30" s="370"/>
      <c r="U30" s="370"/>
    </row>
    <row r="31" spans="1:21" s="266" customFormat="1" ht="72.599999999999994" customHeight="1">
      <c r="A31" s="289" t="s">
        <v>144</v>
      </c>
      <c r="B31" s="289"/>
      <c r="C31" s="373" t="s">
        <v>156</v>
      </c>
      <c r="D31" s="374"/>
      <c r="E31" s="374"/>
      <c r="F31" s="374"/>
      <c r="G31" s="374"/>
      <c r="H31" s="374"/>
      <c r="I31" s="389" t="s">
        <v>163</v>
      </c>
      <c r="J31" s="373"/>
      <c r="K31" s="373"/>
      <c r="L31" s="373"/>
      <c r="M31" s="373"/>
      <c r="N31" s="373"/>
    </row>
    <row r="32" spans="1:21" s="266" customFormat="1" ht="16.8">
      <c r="A32" s="377" t="s">
        <v>132</v>
      </c>
      <c r="B32" s="378"/>
      <c r="C32" s="373" t="s">
        <v>153</v>
      </c>
      <c r="D32" s="374"/>
      <c r="E32" s="374"/>
      <c r="F32" s="374"/>
      <c r="G32" s="374"/>
      <c r="H32" s="374"/>
      <c r="I32" s="373" t="s">
        <v>149</v>
      </c>
      <c r="J32" s="374"/>
      <c r="K32" s="374"/>
      <c r="L32" s="374"/>
      <c r="M32" s="374"/>
      <c r="N32" s="374"/>
    </row>
    <row r="33" spans="1:14" s="266" customFormat="1" ht="36.6" customHeight="1">
      <c r="A33" s="379"/>
      <c r="B33" s="380"/>
      <c r="C33" s="394" t="s">
        <v>161</v>
      </c>
      <c r="D33" s="374"/>
      <c r="E33" s="374"/>
      <c r="F33" s="374"/>
      <c r="G33" s="374"/>
      <c r="H33" s="374"/>
      <c r="I33" s="374"/>
      <c r="J33" s="374"/>
      <c r="K33" s="374"/>
      <c r="L33" s="374"/>
      <c r="M33" s="374"/>
      <c r="N33" s="374"/>
    </row>
    <row r="34" spans="1:14" s="266" customFormat="1" ht="14.1" customHeight="1">
      <c r="A34" s="379"/>
      <c r="B34" s="380"/>
      <c r="C34" s="383" t="s">
        <v>152</v>
      </c>
      <c r="D34" s="384"/>
      <c r="E34" s="384"/>
      <c r="F34" s="384"/>
      <c r="G34" s="384"/>
      <c r="H34" s="385"/>
      <c r="I34" s="373" t="s">
        <v>148</v>
      </c>
      <c r="J34" s="373"/>
      <c r="K34" s="373"/>
      <c r="L34" s="373"/>
      <c r="M34" s="373"/>
      <c r="N34" s="373"/>
    </row>
    <row r="35" spans="1:14" s="266" customFormat="1" ht="20.55" customHeight="1">
      <c r="A35" s="381"/>
      <c r="B35" s="382"/>
      <c r="C35" s="386"/>
      <c r="D35" s="387"/>
      <c r="E35" s="387"/>
      <c r="F35" s="387"/>
      <c r="G35" s="387"/>
      <c r="H35" s="388"/>
      <c r="I35" s="373"/>
      <c r="J35" s="373"/>
      <c r="K35" s="373"/>
      <c r="L35" s="373"/>
      <c r="M35" s="373"/>
      <c r="N35" s="373"/>
    </row>
    <row r="36" spans="1:14" s="266" customFormat="1" ht="16.8"/>
    <row r="37" spans="1:14" s="266" customFormat="1" ht="16.8"/>
  </sheetData>
  <sheetProtection algorithmName="SHA-512" hashValue="ZOHXUdA0GyPJLJCotek+6K8KRaH09gGKg3XneP2HmeqjFnOfesUlZNrNf+LLbwt2KP+tdvhnup7PtJsQ6pJTxQ==" saltValue="oyKpYHEHUr/wvRoav6f3rg==" spinCount="100000" sheet="1" objects="1" scenarios="1"/>
  <mergeCells count="26">
    <mergeCell ref="C29:H29"/>
    <mergeCell ref="C32:H32"/>
    <mergeCell ref="C33:H33"/>
    <mergeCell ref="A29:B29"/>
    <mergeCell ref="I29:N29"/>
    <mergeCell ref="S30:U30"/>
    <mergeCell ref="A30:B30"/>
    <mergeCell ref="C31:H31"/>
    <mergeCell ref="C30:H30"/>
    <mergeCell ref="A32:B35"/>
    <mergeCell ref="C34:H35"/>
    <mergeCell ref="I32:N33"/>
    <mergeCell ref="I34:N35"/>
    <mergeCell ref="I31:N31"/>
    <mergeCell ref="I30:N30"/>
    <mergeCell ref="A4:M4"/>
    <mergeCell ref="A5:M5"/>
    <mergeCell ref="E14:M14"/>
    <mergeCell ref="E15:M15"/>
    <mergeCell ref="E16:M18"/>
    <mergeCell ref="E8:M8"/>
    <mergeCell ref="E9:M9"/>
    <mergeCell ref="E10:M10"/>
    <mergeCell ref="E11:M11"/>
    <mergeCell ref="E12:M12"/>
    <mergeCell ref="E13:M13"/>
  </mergeCells>
  <hyperlinks>
    <hyperlink ref="B27" r:id="rId1" xr:uid="{00000000-0004-0000-0000-000000000000}"/>
  </hyperlinks>
  <pageMargins left="0.7" right="0.7" top="0.78740157499999996" bottom="0.78740157499999996"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T40"/>
  <sheetViews>
    <sheetView showGridLines="0" topLeftCell="A3" zoomScaleNormal="100" workbookViewId="0">
      <selection activeCell="C22" sqref="C22"/>
    </sheetView>
  </sheetViews>
  <sheetFormatPr baseColWidth="10" defaultColWidth="10.59765625" defaultRowHeight="13.8"/>
  <cols>
    <col min="1" max="1" width="27.296875" customWidth="1"/>
    <col min="2" max="2" width="52.296875" customWidth="1"/>
    <col min="3" max="3" width="19.296875" customWidth="1"/>
    <col min="4" max="4" width="23.796875" customWidth="1"/>
    <col min="5" max="5" width="19.796875" customWidth="1"/>
    <col min="14" max="14" width="56.59765625" bestFit="1" customWidth="1"/>
  </cols>
  <sheetData>
    <row r="1" spans="1:20" ht="32.4">
      <c r="A1" s="352" t="s">
        <v>102</v>
      </c>
      <c r="B1" s="353"/>
    </row>
    <row r="3" spans="1:20" ht="16.8">
      <c r="A3" s="305" t="s">
        <v>103</v>
      </c>
      <c r="B3" s="306"/>
      <c r="C3" s="306"/>
      <c r="D3" s="306"/>
      <c r="E3" s="307"/>
    </row>
    <row r="4" spans="1:20" ht="16.8">
      <c r="A4" s="424" t="s">
        <v>105</v>
      </c>
      <c r="B4" s="425"/>
      <c r="C4" s="425"/>
      <c r="D4" s="425"/>
      <c r="E4" s="426"/>
    </row>
    <row r="5" spans="1:20" ht="16.8">
      <c r="A5" s="308"/>
      <c r="B5" s="308"/>
      <c r="C5" s="308"/>
      <c r="D5" s="308"/>
      <c r="E5" s="308"/>
    </row>
    <row r="6" spans="1:20" ht="16.8">
      <c r="A6" s="309" t="s">
        <v>99</v>
      </c>
      <c r="B6" s="310"/>
      <c r="C6" s="308"/>
      <c r="D6" s="308"/>
      <c r="E6" s="308"/>
    </row>
    <row r="7" spans="1:20" ht="16.8">
      <c r="A7" s="311" t="s">
        <v>34</v>
      </c>
      <c r="B7" s="312"/>
      <c r="C7" s="308"/>
      <c r="D7" s="308"/>
      <c r="E7" s="308"/>
    </row>
    <row r="8" spans="1:20" ht="16.8">
      <c r="A8" s="311" t="s">
        <v>101</v>
      </c>
      <c r="B8" s="312"/>
      <c r="C8" s="308"/>
      <c r="D8" s="308"/>
      <c r="E8" s="308"/>
    </row>
    <row r="9" spans="1:20" ht="16.8">
      <c r="A9" s="313" t="s">
        <v>127</v>
      </c>
      <c r="B9" s="314"/>
      <c r="C9" s="308"/>
      <c r="D9" s="308"/>
      <c r="E9" s="308"/>
    </row>
    <row r="10" spans="1:20" ht="16.8">
      <c r="A10" s="315" t="s">
        <v>100</v>
      </c>
      <c r="B10" s="316"/>
      <c r="C10" s="308"/>
      <c r="D10" s="308"/>
      <c r="E10" s="308"/>
    </row>
    <row r="11" spans="1:20" ht="16.8">
      <c r="A11" s="308"/>
      <c r="B11" s="308"/>
      <c r="C11" s="308"/>
      <c r="D11" s="308"/>
      <c r="E11" s="308"/>
    </row>
    <row r="12" spans="1:20" ht="16.8">
      <c r="A12" s="399" t="s">
        <v>97</v>
      </c>
      <c r="B12" s="399"/>
      <c r="C12" s="399"/>
      <c r="D12" s="399"/>
      <c r="E12" s="317"/>
      <c r="M12" s="165"/>
      <c r="N12" s="163"/>
      <c r="O12" s="163"/>
      <c r="P12" s="163"/>
      <c r="Q12" s="166"/>
      <c r="R12" s="167"/>
      <c r="S12" s="167"/>
      <c r="T12" s="163"/>
    </row>
    <row r="13" spans="1:20" ht="33.6">
      <c r="A13" s="412"/>
      <c r="B13" s="413"/>
      <c r="C13" s="318" t="s">
        <v>3</v>
      </c>
      <c r="D13" s="319" t="s">
        <v>1</v>
      </c>
      <c r="E13" s="320" t="s">
        <v>179</v>
      </c>
      <c r="M13" s="397"/>
      <c r="N13" s="168"/>
      <c r="O13" s="169"/>
      <c r="P13" s="169"/>
      <c r="Q13" s="170"/>
      <c r="R13" s="170"/>
      <c r="S13" s="170"/>
      <c r="T13" s="170"/>
    </row>
    <row r="14" spans="1:20" ht="16.8">
      <c r="A14" s="403" t="s">
        <v>169</v>
      </c>
      <c r="B14" s="403"/>
      <c r="C14" s="321"/>
      <c r="D14" s="322"/>
      <c r="E14" s="323"/>
      <c r="F14" s="304"/>
      <c r="M14" s="397"/>
      <c r="N14" s="168"/>
      <c r="O14" s="169"/>
      <c r="P14" s="169"/>
      <c r="Q14" s="170"/>
      <c r="R14" s="170"/>
      <c r="S14" s="170"/>
      <c r="T14" s="170"/>
    </row>
    <row r="15" spans="1:20" ht="16.8">
      <c r="A15" s="404" t="s">
        <v>170</v>
      </c>
      <c r="B15" s="404"/>
      <c r="C15" s="322"/>
      <c r="D15" s="324"/>
      <c r="E15" s="325"/>
      <c r="M15" s="397"/>
      <c r="N15" s="171"/>
      <c r="O15" s="170"/>
      <c r="P15" s="170"/>
      <c r="Q15" s="172"/>
      <c r="R15" s="170"/>
      <c r="S15" s="170"/>
      <c r="T15" s="173"/>
    </row>
    <row r="16" spans="1:20" ht="16.8">
      <c r="A16" s="405" t="s">
        <v>73</v>
      </c>
      <c r="B16" s="405"/>
      <c r="C16" s="326"/>
      <c r="D16" s="327"/>
      <c r="E16" s="325"/>
      <c r="M16" s="397"/>
      <c r="N16" s="174"/>
      <c r="O16" s="170"/>
      <c r="P16" s="170"/>
      <c r="Q16" s="175"/>
      <c r="R16" s="170"/>
      <c r="S16" s="170"/>
      <c r="T16" s="176"/>
    </row>
    <row r="17" spans="1:20" ht="16.8">
      <c r="A17" s="406" t="s">
        <v>171</v>
      </c>
      <c r="B17" s="407"/>
      <c r="C17" s="328"/>
      <c r="D17" s="308"/>
      <c r="E17" s="329"/>
      <c r="G17" s="164"/>
      <c r="M17" s="397"/>
      <c r="N17" s="171"/>
      <c r="O17" s="169"/>
      <c r="P17" s="170"/>
      <c r="Q17" s="170"/>
      <c r="R17" s="170"/>
      <c r="S17" s="170"/>
      <c r="T17" s="176"/>
    </row>
    <row r="18" spans="1:20" ht="16.8">
      <c r="A18" s="435" t="s">
        <v>168</v>
      </c>
      <c r="B18" s="436"/>
      <c r="C18" s="330"/>
      <c r="D18" s="331"/>
      <c r="E18" s="355">
        <f>(C14+C15)/750</f>
        <v>0</v>
      </c>
      <c r="F18" s="304"/>
      <c r="G18" s="164"/>
      <c r="M18" s="397"/>
      <c r="N18" s="171"/>
      <c r="O18" s="169"/>
      <c r="P18" s="170"/>
      <c r="Q18" s="170"/>
      <c r="R18" s="170"/>
      <c r="S18" s="170"/>
      <c r="T18" s="176"/>
    </row>
    <row r="19" spans="1:20" ht="16.8">
      <c r="A19" s="332"/>
      <c r="B19" s="332"/>
      <c r="C19" s="308"/>
      <c r="D19" s="333"/>
      <c r="E19" s="308"/>
      <c r="M19" s="397"/>
      <c r="N19" s="171"/>
      <c r="O19" s="169"/>
      <c r="P19" s="170"/>
      <c r="Q19" s="170"/>
      <c r="R19" s="170"/>
      <c r="S19" s="170"/>
      <c r="T19" s="176"/>
    </row>
    <row r="20" spans="1:20" ht="16.8">
      <c r="A20" s="400" t="s">
        <v>2</v>
      </c>
      <c r="B20" s="400"/>
      <c r="C20" s="400"/>
      <c r="D20" s="400"/>
      <c r="E20" s="317"/>
      <c r="M20" s="397"/>
      <c r="N20" s="177"/>
      <c r="O20" s="170"/>
      <c r="P20" s="170"/>
      <c r="Q20" s="178"/>
      <c r="R20" s="170"/>
      <c r="S20" s="170"/>
      <c r="T20" s="179"/>
    </row>
    <row r="21" spans="1:20" ht="33.6">
      <c r="A21" s="412"/>
      <c r="B21" s="413"/>
      <c r="C21" s="319" t="s">
        <v>3</v>
      </c>
      <c r="D21" s="319" t="s">
        <v>1</v>
      </c>
      <c r="E21" s="320" t="s">
        <v>179</v>
      </c>
      <c r="M21" s="398"/>
      <c r="N21" s="171"/>
      <c r="O21" s="169"/>
      <c r="P21" s="169"/>
      <c r="Q21" s="170"/>
      <c r="R21" s="170"/>
      <c r="S21" s="170"/>
      <c r="T21" s="176"/>
    </row>
    <row r="22" spans="1:20" ht="16.8">
      <c r="A22" s="408" t="s">
        <v>172</v>
      </c>
      <c r="B22" s="409"/>
      <c r="C22" s="356" t="s">
        <v>181</v>
      </c>
      <c r="D22" s="334"/>
      <c r="E22" s="335"/>
      <c r="M22" s="398"/>
      <c r="N22" s="171"/>
      <c r="O22" s="170"/>
      <c r="P22" s="170"/>
      <c r="Q22" s="172"/>
      <c r="R22" s="170"/>
      <c r="S22" s="170"/>
      <c r="T22" s="173"/>
    </row>
    <row r="23" spans="1:20" ht="16.8">
      <c r="A23" s="336" t="s">
        <v>72</v>
      </c>
      <c r="B23" s="337"/>
      <c r="C23" s="324"/>
      <c r="D23" s="327"/>
      <c r="E23" s="338"/>
      <c r="M23" s="398"/>
      <c r="N23" s="174"/>
      <c r="O23" s="170"/>
      <c r="P23" s="170"/>
      <c r="Q23" s="175"/>
      <c r="R23" s="170"/>
      <c r="S23" s="170"/>
      <c r="T23" s="176"/>
    </row>
    <row r="24" spans="1:20" ht="16.8">
      <c r="A24" s="410" t="s">
        <v>173</v>
      </c>
      <c r="B24" s="411"/>
      <c r="C24" s="339"/>
      <c r="D24" s="339"/>
      <c r="E24" s="340"/>
      <c r="M24" s="398"/>
      <c r="N24" s="171"/>
      <c r="O24" s="169"/>
      <c r="P24" s="170"/>
      <c r="Q24" s="170"/>
      <c r="R24" s="170"/>
      <c r="S24" s="170"/>
      <c r="T24" s="176"/>
    </row>
    <row r="25" spans="1:20" ht="16.8">
      <c r="A25" s="435" t="s">
        <v>167</v>
      </c>
      <c r="B25" s="436"/>
      <c r="C25" s="341"/>
      <c r="D25" s="341"/>
      <c r="E25" s="354" t="e">
        <f>C22/750</f>
        <v>#VALUE!</v>
      </c>
      <c r="F25" s="304"/>
      <c r="M25" s="398"/>
      <c r="N25" s="171"/>
      <c r="O25" s="169"/>
      <c r="P25" s="170"/>
      <c r="Q25" s="170"/>
      <c r="R25" s="170"/>
      <c r="S25" s="170"/>
      <c r="T25" s="176"/>
    </row>
    <row r="26" spans="1:20" ht="16.8">
      <c r="A26" s="342"/>
      <c r="B26" s="332"/>
      <c r="C26" s="343"/>
      <c r="D26" s="344"/>
      <c r="E26" s="343"/>
      <c r="M26" s="398"/>
      <c r="N26" s="171"/>
      <c r="O26" s="169"/>
      <c r="P26" s="170"/>
      <c r="Q26" s="170"/>
      <c r="R26" s="170"/>
      <c r="S26" s="170"/>
      <c r="T26" s="176"/>
    </row>
    <row r="27" spans="1:20" ht="16.8">
      <c r="A27" s="400" t="s">
        <v>5</v>
      </c>
      <c r="B27" s="400"/>
      <c r="C27" s="400"/>
      <c r="D27" s="400"/>
      <c r="E27" s="317"/>
      <c r="M27" s="397"/>
      <c r="N27" s="177"/>
      <c r="O27" s="180"/>
      <c r="P27" s="170"/>
      <c r="Q27" s="170"/>
      <c r="R27" s="178"/>
      <c r="S27" s="170"/>
      <c r="T27" s="179"/>
    </row>
    <row r="28" spans="1:20" ht="16.8">
      <c r="A28" s="412"/>
      <c r="B28" s="413"/>
      <c r="C28" s="401" t="s">
        <v>98</v>
      </c>
      <c r="D28" s="402"/>
      <c r="E28" s="345"/>
      <c r="F28" s="164"/>
      <c r="M28" s="397"/>
      <c r="N28" s="177"/>
      <c r="O28" s="180"/>
      <c r="P28" s="170"/>
      <c r="Q28" s="170"/>
      <c r="R28" s="178"/>
      <c r="S28" s="170"/>
      <c r="T28" s="179"/>
    </row>
    <row r="29" spans="1:20" ht="16.8">
      <c r="A29" s="427" t="s">
        <v>174</v>
      </c>
      <c r="B29" s="428"/>
      <c r="C29" s="416"/>
      <c r="D29" s="417"/>
      <c r="E29" s="345"/>
      <c r="M29" s="165"/>
      <c r="N29" s="181"/>
      <c r="O29" s="182"/>
      <c r="P29" s="182"/>
      <c r="Q29" s="182"/>
      <c r="R29" s="169"/>
      <c r="S29" s="183"/>
      <c r="T29" s="183"/>
    </row>
    <row r="30" spans="1:20" ht="16.8">
      <c r="A30" s="308"/>
      <c r="B30" s="308"/>
      <c r="C30" s="308"/>
      <c r="D30" s="308"/>
      <c r="E30" s="308"/>
      <c r="M30" s="165"/>
      <c r="N30" s="181"/>
      <c r="O30" s="182"/>
      <c r="P30" s="182"/>
      <c r="Q30" s="182"/>
      <c r="R30" s="169"/>
      <c r="S30" s="183"/>
      <c r="T30" s="183"/>
    </row>
    <row r="31" spans="1:20" ht="16.8">
      <c r="A31" s="346" t="s">
        <v>175</v>
      </c>
      <c r="B31" s="346"/>
      <c r="C31" s="347"/>
      <c r="D31" s="347"/>
      <c r="E31" s="347"/>
      <c r="M31" s="165"/>
      <c r="N31" s="184"/>
      <c r="O31" s="169"/>
      <c r="P31" s="185"/>
      <c r="Q31" s="185"/>
      <c r="R31" s="185"/>
      <c r="S31" s="186"/>
      <c r="T31" s="186"/>
    </row>
    <row r="32" spans="1:20" ht="16.8">
      <c r="A32" s="429"/>
      <c r="B32" s="430"/>
      <c r="C32" s="401" t="s">
        <v>3</v>
      </c>
      <c r="D32" s="402"/>
      <c r="E32" s="348"/>
      <c r="M32" s="165"/>
      <c r="N32" s="184"/>
      <c r="O32" s="169"/>
      <c r="P32" s="185"/>
      <c r="Q32" s="185"/>
      <c r="R32" s="185"/>
      <c r="S32" s="186"/>
      <c r="T32" s="186"/>
    </row>
    <row r="33" spans="1:6" ht="16.8">
      <c r="A33" s="431" t="s">
        <v>176</v>
      </c>
      <c r="B33" s="432"/>
      <c r="C33" s="418"/>
      <c r="D33" s="419"/>
      <c r="E33" s="349"/>
    </row>
    <row r="34" spans="1:6" ht="16.8">
      <c r="A34" s="433" t="s">
        <v>177</v>
      </c>
      <c r="B34" s="434"/>
      <c r="C34" s="420"/>
      <c r="D34" s="421"/>
      <c r="E34" s="350"/>
    </row>
    <row r="35" spans="1:6" ht="16.8">
      <c r="A35" s="414" t="s">
        <v>178</v>
      </c>
      <c r="B35" s="415"/>
      <c r="C35" s="422"/>
      <c r="D35" s="423"/>
      <c r="E35" s="351"/>
    </row>
    <row r="40" spans="1:6" ht="15">
      <c r="A40" s="187"/>
      <c r="B40" s="187"/>
      <c r="C40" s="165"/>
      <c r="D40" s="164"/>
      <c r="E40" s="165"/>
      <c r="F40" s="164"/>
    </row>
  </sheetData>
  <sheetProtection algorithmName="SHA-512" hashValue="GkcFS/f0V5/ZrP6l6r376BolVxdNrYPkhzU4dYJOT5ww+FLn2pOXdl2awIHcRlYxVpVRzv9krPYuM5uaVQtsDw==" saltValue="smv0CKMRILF4zeOHt8Fk3g==" spinCount="100000" sheet="1" objects="1" scenarios="1" selectLockedCells="1"/>
  <mergeCells count="29">
    <mergeCell ref="A4:E4"/>
    <mergeCell ref="A29:B29"/>
    <mergeCell ref="A32:B32"/>
    <mergeCell ref="A33:B33"/>
    <mergeCell ref="A34:B34"/>
    <mergeCell ref="A18:B18"/>
    <mergeCell ref="A25:B25"/>
    <mergeCell ref="A35:B35"/>
    <mergeCell ref="C29:D29"/>
    <mergeCell ref="C32:D32"/>
    <mergeCell ref="C33:D33"/>
    <mergeCell ref="C34:D34"/>
    <mergeCell ref="C35:D35"/>
    <mergeCell ref="M13:M20"/>
    <mergeCell ref="M21:M26"/>
    <mergeCell ref="M27:M28"/>
    <mergeCell ref="A12:D12"/>
    <mergeCell ref="A20:D20"/>
    <mergeCell ref="A27:D27"/>
    <mergeCell ref="C28:D28"/>
    <mergeCell ref="A14:B14"/>
    <mergeCell ref="A15:B15"/>
    <mergeCell ref="A16:B16"/>
    <mergeCell ref="A17:B17"/>
    <mergeCell ref="A22:B22"/>
    <mergeCell ref="A24:B24"/>
    <mergeCell ref="A28:B28"/>
    <mergeCell ref="A21:B21"/>
    <mergeCell ref="A13:B13"/>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2:G55"/>
  <sheetViews>
    <sheetView showGridLines="0" zoomScaleNormal="100" workbookViewId="0">
      <selection activeCell="I22" sqref="I22"/>
    </sheetView>
  </sheetViews>
  <sheetFormatPr baseColWidth="10" defaultColWidth="10.59765625" defaultRowHeight="13.8"/>
  <cols>
    <col min="1" max="1" width="49.296875" style="189" customWidth="1"/>
    <col min="2" max="7" width="15.09765625" style="189" customWidth="1"/>
    <col min="8" max="8" width="40.296875" style="189" customWidth="1"/>
    <col min="9" max="16384" width="10.59765625" style="189"/>
  </cols>
  <sheetData>
    <row r="2" spans="1:7" ht="34.200000000000003">
      <c r="A2" s="223" t="s">
        <v>106</v>
      </c>
      <c r="B2" s="222"/>
      <c r="C2" s="222"/>
      <c r="D2" s="222"/>
      <c r="E2" s="188"/>
      <c r="F2" s="188"/>
      <c r="G2" s="188"/>
    </row>
    <row r="3" spans="1:7" ht="18" customHeight="1">
      <c r="A3" s="437" t="s">
        <v>121</v>
      </c>
      <c r="B3" s="438"/>
      <c r="C3" s="438"/>
      <c r="D3" s="439"/>
      <c r="E3" s="188"/>
      <c r="F3" s="188"/>
      <c r="G3" s="188"/>
    </row>
    <row r="4" spans="1:7" ht="18" customHeight="1">
      <c r="A4" s="440"/>
      <c r="B4" s="441"/>
      <c r="C4" s="441"/>
      <c r="D4" s="442"/>
      <c r="E4" s="188"/>
      <c r="F4" s="188"/>
      <c r="G4" s="188"/>
    </row>
    <row r="5" spans="1:7" ht="32.1" customHeight="1">
      <c r="A5" s="443"/>
      <c r="B5" s="444"/>
      <c r="C5" s="444"/>
      <c r="D5" s="445"/>
      <c r="E5" s="214"/>
      <c r="F5" s="214"/>
      <c r="G5" s="214"/>
    </row>
    <row r="6" spans="1:7" ht="18" customHeight="1">
      <c r="A6" s="202"/>
      <c r="B6" s="202"/>
      <c r="C6" s="202"/>
      <c r="D6" s="202"/>
      <c r="E6" s="202"/>
      <c r="F6" s="202"/>
      <c r="G6" s="202"/>
    </row>
    <row r="7" spans="1:7" ht="25.5" customHeight="1">
      <c r="A7" s="224" t="s">
        <v>109</v>
      </c>
      <c r="B7" s="225" t="s">
        <v>107</v>
      </c>
      <c r="C7" s="226" t="s">
        <v>108</v>
      </c>
      <c r="E7" s="203"/>
      <c r="F7" s="204"/>
      <c r="G7" s="204"/>
    </row>
    <row r="8" spans="1:7" ht="18" customHeight="1">
      <c r="A8" s="227" t="s">
        <v>110</v>
      </c>
      <c r="B8" s="228" t="e">
        <f>'Berechnung SL-Pensum Schulpool'!D31</f>
        <v>#VALUE!</v>
      </c>
      <c r="C8" s="229" t="e">
        <f>'Berechnung SL-Pensum Schulpool'!D33</f>
        <v>#VALUE!</v>
      </c>
      <c r="D8" s="203"/>
      <c r="E8" s="204"/>
      <c r="F8" s="205"/>
    </row>
    <row r="9" spans="1:7" ht="18" customHeight="1">
      <c r="A9" s="303" t="s">
        <v>165</v>
      </c>
      <c r="B9" s="231" t="e">
        <f>'Berechnung SL-Pensum Schulpool'!L31</f>
        <v>#VALUE!</v>
      </c>
      <c r="C9" s="232" t="e">
        <f>'Berechnung SL-Pensum Schulpool'!L33</f>
        <v>#VALUE!</v>
      </c>
      <c r="D9" s="203"/>
      <c r="E9" s="204"/>
      <c r="F9" s="204"/>
    </row>
    <row r="10" spans="1:7" ht="18" customHeight="1">
      <c r="A10" s="230" t="s">
        <v>111</v>
      </c>
      <c r="B10" s="231">
        <f>'Berechnung SL-Pensum Schulpool'!E9</f>
        <v>0</v>
      </c>
      <c r="C10" s="232">
        <f>'Berechnung SL-Pensum Schulpool'!H9</f>
        <v>0</v>
      </c>
      <c r="D10" s="203"/>
      <c r="E10" s="204"/>
      <c r="F10" s="204"/>
    </row>
    <row r="11" spans="1:7" ht="18" customHeight="1">
      <c r="A11" s="230" t="s">
        <v>112</v>
      </c>
      <c r="B11" s="231" t="e">
        <f>'Berechnung SL-Pensum Schulpool'!E14</f>
        <v>#VALUE!</v>
      </c>
      <c r="C11" s="232" t="e">
        <f>'Berechnung SL-Pensum Schulpool'!H14</f>
        <v>#VALUE!</v>
      </c>
      <c r="D11" s="203"/>
      <c r="E11" s="206"/>
      <c r="F11" s="204"/>
    </row>
    <row r="12" spans="1:7" ht="18" customHeight="1">
      <c r="A12" s="230" t="s">
        <v>113</v>
      </c>
      <c r="B12" s="233">
        <f>'Berechnung SL-Pensum Schulpool'!E12</f>
        <v>0</v>
      </c>
      <c r="C12" s="234">
        <f>'Berechnung SL-Pensum Schulpool'!H12</f>
        <v>0</v>
      </c>
      <c r="D12" s="203"/>
      <c r="E12" s="204"/>
      <c r="F12" s="204"/>
    </row>
    <row r="13" spans="1:7" ht="18" customHeight="1">
      <c r="A13" s="230" t="s">
        <v>114</v>
      </c>
      <c r="B13" s="233" t="e">
        <f>'Berechnung SL-Pensum Schulpool'!E17</f>
        <v>#VALUE!</v>
      </c>
      <c r="C13" s="234" t="e">
        <f>'Berechnung SL-Pensum Schulpool'!H17</f>
        <v>#VALUE!</v>
      </c>
      <c r="D13" s="203"/>
      <c r="E13" s="207"/>
      <c r="F13" s="204"/>
    </row>
    <row r="14" spans="1:7" ht="18" customHeight="1">
      <c r="A14" s="235" t="s">
        <v>115</v>
      </c>
      <c r="B14" s="233">
        <f>'Berechnung SL-Pensum Schulpool'!F19</f>
        <v>0</v>
      </c>
      <c r="C14" s="234">
        <f>'Berechnung SL-Pensum Schulpool'!H19</f>
        <v>0</v>
      </c>
      <c r="D14" s="203"/>
      <c r="E14" s="204"/>
      <c r="F14" s="204"/>
    </row>
    <row r="15" spans="1:7" ht="18" customHeight="1">
      <c r="A15" s="235" t="s">
        <v>116</v>
      </c>
      <c r="B15" s="233">
        <f>'Berechnung SL-Pensum Schulpool'!F20</f>
        <v>0</v>
      </c>
      <c r="C15" s="234">
        <f>'Berechnung SL-Pensum Schulpool'!H20</f>
        <v>0</v>
      </c>
      <c r="D15" s="203"/>
      <c r="E15" s="204"/>
      <c r="F15" s="204"/>
    </row>
    <row r="16" spans="1:7" ht="18" customHeight="1">
      <c r="A16" s="236" t="s">
        <v>117</v>
      </c>
      <c r="B16" s="237">
        <f>'Berechnung SL-Pensum Schulpool'!F21</f>
        <v>0</v>
      </c>
      <c r="C16" s="238">
        <f>'Berechnung SL-Pensum Schulpool'!H21</f>
        <v>0</v>
      </c>
      <c r="D16" s="203"/>
      <c r="E16" s="204"/>
      <c r="F16" s="205"/>
    </row>
    <row r="17" spans="1:7" ht="18" customHeight="1">
      <c r="A17" s="218" t="s">
        <v>166</v>
      </c>
      <c r="B17" s="220"/>
      <c r="C17" s="221"/>
      <c r="D17" s="203"/>
      <c r="E17" s="204"/>
      <c r="F17" s="205"/>
    </row>
    <row r="18" spans="1:7" ht="18" customHeight="1">
      <c r="A18" s="218"/>
      <c r="B18" s="219"/>
      <c r="C18" s="216"/>
      <c r="D18" s="203"/>
      <c r="E18" s="204"/>
      <c r="F18" s="205"/>
    </row>
    <row r="19" spans="1:7" ht="18" customHeight="1">
      <c r="A19" s="298" t="s">
        <v>122</v>
      </c>
      <c r="B19" s="299" t="s">
        <v>123</v>
      </c>
      <c r="C19" s="217"/>
      <c r="D19" s="462" t="s">
        <v>146</v>
      </c>
      <c r="E19" s="462"/>
      <c r="F19" s="462"/>
      <c r="G19" s="462"/>
    </row>
    <row r="20" spans="1:7" ht="18" customHeight="1">
      <c r="A20" s="300" t="s">
        <v>126</v>
      </c>
      <c r="B20" s="301">
        <f>('Berechnung SL-Pensum Schulpool'!D22*0.5)+('Berechnung SL-Pensum Schulpool'!D23*0.5)</f>
        <v>0</v>
      </c>
      <c r="C20" s="217"/>
      <c r="D20" s="462"/>
      <c r="E20" s="462"/>
      <c r="F20" s="462"/>
      <c r="G20" s="462"/>
    </row>
    <row r="21" spans="1:7" ht="15.6" customHeight="1">
      <c r="A21" s="292" t="s">
        <v>154</v>
      </c>
      <c r="B21" s="293">
        <f>('Berechnung SL-Pensum Schulpool'!D22*0.5)</f>
        <v>0</v>
      </c>
      <c r="C21" s="217"/>
      <c r="D21" s="462"/>
      <c r="E21" s="462"/>
      <c r="F21" s="462"/>
      <c r="G21" s="462"/>
    </row>
    <row r="22" spans="1:7" ht="15" customHeight="1">
      <c r="A22" s="292" t="s">
        <v>155</v>
      </c>
      <c r="B22" s="294">
        <f>('Berechnung SL-Pensum Schulpool'!D23*0.5)</f>
        <v>0</v>
      </c>
      <c r="C22" s="217"/>
      <c r="D22" s="462"/>
      <c r="E22" s="462"/>
      <c r="F22" s="462"/>
      <c r="G22" s="462"/>
    </row>
    <row r="23" spans="1:7" ht="18" customHeight="1">
      <c r="A23" s="300" t="s">
        <v>145</v>
      </c>
      <c r="B23" s="301">
        <f>('Berechnung SL-Pensum Schulpool'!D22*1)+('Berechnung SL-Pensum Schulpool'!D23*1)</f>
        <v>0</v>
      </c>
      <c r="C23" s="217"/>
      <c r="D23" s="462"/>
      <c r="E23" s="462"/>
      <c r="F23" s="462"/>
      <c r="G23" s="462"/>
    </row>
    <row r="24" spans="1:7" ht="14.55" customHeight="1">
      <c r="A24" s="292" t="s">
        <v>157</v>
      </c>
      <c r="B24" s="293">
        <f>('Berechnung SL-Pensum Schulpool'!D22*1)</f>
        <v>0</v>
      </c>
      <c r="C24" s="217"/>
      <c r="D24" s="462"/>
      <c r="E24" s="462"/>
      <c r="F24" s="462"/>
      <c r="G24" s="462"/>
    </row>
    <row r="25" spans="1:7" ht="15.75" customHeight="1">
      <c r="A25" s="292" t="s">
        <v>158</v>
      </c>
      <c r="B25" s="293">
        <f>('Berechnung SL-Pensum Schulpool'!D23*1)</f>
        <v>0</v>
      </c>
      <c r="C25" s="217"/>
      <c r="D25" s="203"/>
      <c r="E25" s="204"/>
      <c r="F25" s="205"/>
    </row>
    <row r="26" spans="1:7" ht="18" customHeight="1">
      <c r="A26" s="300" t="s">
        <v>125</v>
      </c>
      <c r="B26" s="301">
        <f>SUM(B27:B30)</f>
        <v>0</v>
      </c>
      <c r="C26" s="217"/>
      <c r="D26" s="203"/>
      <c r="E26" s="204"/>
      <c r="F26" s="205"/>
    </row>
    <row r="27" spans="1:7" ht="15" customHeight="1">
      <c r="A27" s="292" t="s">
        <v>124</v>
      </c>
      <c r="B27" s="293">
        <f>(Eingabe!B9*3)</f>
        <v>0</v>
      </c>
      <c r="C27" s="217"/>
      <c r="D27" s="203"/>
      <c r="E27" s="204"/>
      <c r="F27" s="205"/>
    </row>
    <row r="28" spans="1:7" ht="15" customHeight="1">
      <c r="A28" s="302" t="s">
        <v>159</v>
      </c>
      <c r="B28" s="295">
        <f>('Berechnung SL-Pensum Schulpool'!D22*1)</f>
        <v>0</v>
      </c>
      <c r="C28" s="217"/>
      <c r="D28" s="203"/>
      <c r="E28" s="204"/>
      <c r="F28" s="205"/>
    </row>
    <row r="29" spans="1:7" ht="15" customHeight="1">
      <c r="A29" s="292" t="s">
        <v>160</v>
      </c>
      <c r="B29" s="295">
        <f>('Berechnung SL-Pensum Schulpool'!D23*1)</f>
        <v>0</v>
      </c>
      <c r="C29" s="217"/>
      <c r="D29" s="203"/>
      <c r="E29" s="204"/>
      <c r="F29" s="205"/>
    </row>
    <row r="30" spans="1:7" ht="14.55" customHeight="1">
      <c r="A30" s="296" t="s">
        <v>150</v>
      </c>
      <c r="B30" s="297">
        <f>('Berechnung SL-Pensum Schulpool'!D22*0.2)+('Berechnung SL-Pensum Schulpool'!D23*0.2)</f>
        <v>0</v>
      </c>
      <c r="C30" s="217"/>
      <c r="D30" s="203"/>
      <c r="E30" s="204"/>
      <c r="F30" s="205"/>
    </row>
    <row r="31" spans="1:7" ht="18" customHeight="1">
      <c r="A31" s="215"/>
      <c r="B31" s="208"/>
      <c r="C31" s="203"/>
      <c r="D31" s="203"/>
      <c r="E31" s="203"/>
      <c r="F31" s="204"/>
      <c r="G31" s="204"/>
    </row>
    <row r="32" spans="1:7" ht="33.6" customHeight="1">
      <c r="A32" s="239" t="s">
        <v>118</v>
      </c>
      <c r="B32" s="208"/>
      <c r="C32" s="203"/>
      <c r="D32" s="203"/>
      <c r="E32" s="203"/>
      <c r="F32" s="204"/>
      <c r="G32" s="204"/>
    </row>
    <row r="33" spans="1:7" ht="32.549999999999997" customHeight="1">
      <c r="A33" s="460" t="s">
        <v>20</v>
      </c>
      <c r="B33" s="458" t="s">
        <v>58</v>
      </c>
      <c r="C33" s="459"/>
      <c r="D33" s="458" t="s">
        <v>59</v>
      </c>
      <c r="E33" s="459"/>
      <c r="F33" s="458" t="s">
        <v>60</v>
      </c>
      <c r="G33" s="459"/>
    </row>
    <row r="34" spans="1:7" ht="16.8">
      <c r="A34" s="461"/>
      <c r="B34" s="240" t="s">
        <v>21</v>
      </c>
      <c r="C34" s="241" t="s">
        <v>22</v>
      </c>
      <c r="D34" s="240" t="s">
        <v>21</v>
      </c>
      <c r="E34" s="241" t="s">
        <v>22</v>
      </c>
      <c r="F34" s="240" t="s">
        <v>21</v>
      </c>
      <c r="G34" s="241" t="s">
        <v>22</v>
      </c>
    </row>
    <row r="35" spans="1:7" ht="16.8">
      <c r="A35" s="242" t="s">
        <v>19</v>
      </c>
      <c r="B35" s="243"/>
      <c r="C35" s="244"/>
      <c r="D35" s="245">
        <f>'Berechnung SL-Pensum Schulpool'!N10</f>
        <v>0</v>
      </c>
      <c r="E35" s="246">
        <f>'Berechnung SL-Pensum Schulpool'!O10</f>
        <v>0</v>
      </c>
      <c r="F35" s="247">
        <f>'Berechnung SL-Pensum Schulpool'!P10</f>
        <v>0</v>
      </c>
      <c r="G35" s="248">
        <f>'Berechnung SL-Pensum Schulpool'!Q10</f>
        <v>0</v>
      </c>
    </row>
    <row r="36" spans="1:7" ht="16.8">
      <c r="A36" s="242" t="s">
        <v>6</v>
      </c>
      <c r="B36" s="249">
        <f>'Berechnung SL-Pensum Schulpool'!L11</f>
        <v>0</v>
      </c>
      <c r="C36" s="250" t="e">
        <f>'Berechnung SL-Pensum Schulpool'!M11</f>
        <v>#VALUE!</v>
      </c>
      <c r="D36" s="245">
        <f>'Berechnung SL-Pensum Schulpool'!N11</f>
        <v>0</v>
      </c>
      <c r="E36" s="246" t="e">
        <f>'Berechnung SL-Pensum Schulpool'!O11</f>
        <v>#VALUE!</v>
      </c>
      <c r="F36" s="247">
        <f>'Berechnung SL-Pensum Schulpool'!P11</f>
        <v>0</v>
      </c>
      <c r="G36" s="248" t="e">
        <f>'Berechnung SL-Pensum Schulpool'!Q11</f>
        <v>#VALUE!</v>
      </c>
    </row>
    <row r="37" spans="1:7" ht="16.8">
      <c r="A37" s="251" t="s">
        <v>10</v>
      </c>
      <c r="B37" s="249">
        <f>'Berechnung SL-Pensum Schulpool'!L12</f>
        <v>0</v>
      </c>
      <c r="C37" s="250">
        <f>'Berechnung SL-Pensum Schulpool'!M12</f>
        <v>0</v>
      </c>
      <c r="D37" s="245">
        <f>'Berechnung SL-Pensum Schulpool'!N12</f>
        <v>0</v>
      </c>
      <c r="E37" s="246">
        <f>'Berechnung SL-Pensum Schulpool'!O12</f>
        <v>0</v>
      </c>
      <c r="F37" s="247">
        <f>'Berechnung SL-Pensum Schulpool'!P12</f>
        <v>0</v>
      </c>
      <c r="G37" s="248">
        <f>'Berechnung SL-Pensum Schulpool'!Q12</f>
        <v>0</v>
      </c>
    </row>
    <row r="38" spans="1:7" ht="16.8">
      <c r="A38" s="252" t="s">
        <v>4</v>
      </c>
      <c r="B38" s="243"/>
      <c r="C38" s="244"/>
      <c r="D38" s="245">
        <f>'Berechnung SL-Pensum Schulpool'!N13</f>
        <v>0</v>
      </c>
      <c r="E38" s="246">
        <f>'Berechnung SL-Pensum Schulpool'!O13</f>
        <v>0</v>
      </c>
      <c r="F38" s="253"/>
      <c r="G38" s="254"/>
    </row>
    <row r="39" spans="1:7" ht="16.8">
      <c r="A39" s="252" t="s">
        <v>15</v>
      </c>
      <c r="B39" s="249">
        <f>'Berechnung SL-Pensum Schulpool'!L14</f>
        <v>0</v>
      </c>
      <c r="C39" s="250" t="e">
        <f>'Berechnung SL-Pensum Schulpool'!M14</f>
        <v>#VALUE!</v>
      </c>
      <c r="D39" s="245">
        <f>'Berechnung SL-Pensum Schulpool'!N14</f>
        <v>0</v>
      </c>
      <c r="E39" s="246" t="e">
        <f>'Berechnung SL-Pensum Schulpool'!O14</f>
        <v>#VALUE!</v>
      </c>
      <c r="F39" s="247">
        <f>'Berechnung SL-Pensum Schulpool'!P14</f>
        <v>0</v>
      </c>
      <c r="G39" s="248" t="e">
        <f>'Berechnung SL-Pensum Schulpool'!Q14</f>
        <v>#VALUE!</v>
      </c>
    </row>
    <row r="40" spans="1:7" ht="16.8">
      <c r="A40" s="255" t="s">
        <v>23</v>
      </c>
      <c r="B40" s="256"/>
      <c r="C40" s="257"/>
      <c r="D40" s="258">
        <f>SUM(D35:D39)</f>
        <v>0</v>
      </c>
      <c r="E40" s="259" t="e">
        <f>SUM(E35:E39)</f>
        <v>#VALUE!</v>
      </c>
      <c r="F40" s="260">
        <f>F35+F36+F37+F39</f>
        <v>0</v>
      </c>
      <c r="G40" s="261" t="e">
        <f>G35+G36+G37+G39</f>
        <v>#VALUE!</v>
      </c>
    </row>
    <row r="41" spans="1:7" ht="19.2">
      <c r="A41" s="252" t="s">
        <v>16</v>
      </c>
      <c r="B41" s="465">
        <f>'Berechnung SL-Pensum Schulpool'!L16</f>
        <v>0</v>
      </c>
      <c r="C41" s="466">
        <f>'Berechnung SL-Pensum Schulpool'!M16</f>
        <v>0</v>
      </c>
      <c r="D41" s="448">
        <f>B41*Berchnungsgrundlage!C15</f>
        <v>0</v>
      </c>
      <c r="E41" s="449"/>
      <c r="F41" s="456">
        <f>B41*Berchnungsgrundlage!D15</f>
        <v>0</v>
      </c>
      <c r="G41" s="457"/>
    </row>
    <row r="42" spans="1:7" ht="16.8">
      <c r="A42" s="252" t="s">
        <v>5</v>
      </c>
      <c r="B42" s="243"/>
      <c r="C42" s="244"/>
      <c r="D42" s="448">
        <f>'Berechnung SL-Pensum Schulpool'!N17</f>
        <v>0</v>
      </c>
      <c r="E42" s="449">
        <f>'Berechnung SL-Pensum Schulpool'!O17</f>
        <v>0</v>
      </c>
      <c r="F42" s="450"/>
      <c r="G42" s="451"/>
    </row>
    <row r="43" spans="1:7" ht="16.8">
      <c r="A43" s="252" t="s">
        <v>11</v>
      </c>
      <c r="B43" s="243"/>
      <c r="C43" s="244"/>
      <c r="D43" s="448" t="e">
        <f>'Berechnung SL-Pensum Schulpool'!N18</f>
        <v>#VALUE!</v>
      </c>
      <c r="E43" s="449">
        <f>'Berechnung SL-Pensum Schulpool'!O18</f>
        <v>0</v>
      </c>
      <c r="F43" s="450"/>
      <c r="G43" s="451"/>
    </row>
    <row r="44" spans="1:7" ht="16.8">
      <c r="A44" s="255" t="s">
        <v>24</v>
      </c>
      <c r="B44" s="256"/>
      <c r="C44" s="257"/>
      <c r="D44" s="452" t="e">
        <f>SUM(D41:E43)</f>
        <v>#VALUE!</v>
      </c>
      <c r="E44" s="453"/>
      <c r="F44" s="454">
        <f>F41</f>
        <v>0</v>
      </c>
      <c r="G44" s="455"/>
    </row>
    <row r="45" spans="1:7" ht="16.8">
      <c r="A45" s="262" t="s">
        <v>0</v>
      </c>
      <c r="B45" s="263"/>
      <c r="C45" s="264"/>
      <c r="D45" s="467" t="e">
        <f>SUM(D40,E40,D44)</f>
        <v>#VALUE!</v>
      </c>
      <c r="E45" s="468"/>
      <c r="F45" s="446" t="e">
        <f>SUM(F40,G40,F44)</f>
        <v>#VALUE!</v>
      </c>
      <c r="G45" s="447"/>
    </row>
    <row r="49" spans="1:5" ht="16.5" customHeight="1">
      <c r="A49" s="464"/>
      <c r="B49" s="464"/>
      <c r="C49" s="464"/>
    </row>
    <row r="50" spans="1:5" ht="20.100000000000001" customHeight="1">
      <c r="A50" s="209"/>
      <c r="B50" s="209"/>
      <c r="C50" s="210"/>
    </row>
    <row r="51" spans="1:5" ht="21">
      <c r="A51" s="209"/>
      <c r="B51" s="209"/>
      <c r="C51" s="210"/>
    </row>
    <row r="54" spans="1:5" ht="16.05" customHeight="1">
      <c r="A54" s="463"/>
      <c r="B54" s="463"/>
      <c r="C54" s="211"/>
      <c r="D54" s="212"/>
      <c r="E54" s="212"/>
    </row>
    <row r="55" spans="1:5" ht="21">
      <c r="A55" s="463"/>
      <c r="B55" s="463"/>
      <c r="C55" s="211"/>
      <c r="D55" s="213"/>
      <c r="E55" s="213"/>
    </row>
  </sheetData>
  <sheetProtection algorithmName="SHA-512" hashValue="4fmugBXB5EggJzuR1+Pmx0VK7NMgd/ikqLYrGZ+oiBiLBfOZivy1V43+jSqhU2ceayV09nwQLj7nh/BjiZF8QQ==" saltValue="ZsH5gN9UjpI/71kOAft1qw==" spinCount="100000" sheet="1" selectLockedCells="1" selectUnlockedCells="1"/>
  <mergeCells count="20">
    <mergeCell ref="A54:B54"/>
    <mergeCell ref="A49:C49"/>
    <mergeCell ref="A55:B55"/>
    <mergeCell ref="B41:C41"/>
    <mergeCell ref="D41:E41"/>
    <mergeCell ref="D45:E45"/>
    <mergeCell ref="A3:D5"/>
    <mergeCell ref="F45:G45"/>
    <mergeCell ref="D42:E42"/>
    <mergeCell ref="F42:G42"/>
    <mergeCell ref="D43:E43"/>
    <mergeCell ref="F43:G43"/>
    <mergeCell ref="D44:E44"/>
    <mergeCell ref="F44:G44"/>
    <mergeCell ref="F41:G41"/>
    <mergeCell ref="B33:C33"/>
    <mergeCell ref="D33:E33"/>
    <mergeCell ref="F33:G33"/>
    <mergeCell ref="A33:A34"/>
    <mergeCell ref="D19:G24"/>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G22"/>
  <sheetViews>
    <sheetView showGridLines="0" zoomScale="75" zoomScaleNormal="75" workbookViewId="0">
      <selection activeCell="A6" sqref="A6"/>
    </sheetView>
  </sheetViews>
  <sheetFormatPr baseColWidth="10" defaultColWidth="10.59765625" defaultRowHeight="13.8"/>
  <cols>
    <col min="1" max="3" width="18.296875" style="189" customWidth="1"/>
    <col min="4" max="16384" width="10.59765625" style="189"/>
  </cols>
  <sheetData>
    <row r="1" spans="1:7" ht="34.200000000000003">
      <c r="A1" s="188" t="s">
        <v>44</v>
      </c>
    </row>
    <row r="2" spans="1:7" ht="14.4">
      <c r="A2" s="471" t="s">
        <v>119</v>
      </c>
      <c r="B2" s="472"/>
      <c r="C2" s="473"/>
      <c r="G2" s="190"/>
    </row>
    <row r="3" spans="1:7" ht="15.6" customHeight="1">
      <c r="A3" s="470"/>
      <c r="B3" s="470"/>
      <c r="C3" s="470"/>
      <c r="G3" s="190"/>
    </row>
    <row r="4" spans="1:7" s="191" customFormat="1" ht="18" customHeight="1">
      <c r="A4" s="469" t="s">
        <v>90</v>
      </c>
      <c r="B4" s="469"/>
      <c r="C4" s="469"/>
      <c r="G4" s="190"/>
    </row>
    <row r="5" spans="1:7" s="191" customFormat="1" ht="18" customHeight="1">
      <c r="A5" s="192" t="s">
        <v>45</v>
      </c>
      <c r="B5" s="192" t="s">
        <v>46</v>
      </c>
      <c r="C5" s="192" t="s">
        <v>120</v>
      </c>
      <c r="G5" s="193"/>
    </row>
    <row r="6" spans="1:7" s="191" customFormat="1" ht="18" customHeight="1">
      <c r="A6" s="199" t="s">
        <v>180</v>
      </c>
      <c r="B6" s="194" t="e">
        <f>A6*28</f>
        <v>#VALUE!</v>
      </c>
      <c r="C6" s="195" t="e">
        <f>A6*42</f>
        <v>#VALUE!</v>
      </c>
      <c r="G6" s="193"/>
    </row>
    <row r="7" spans="1:7" s="191" customFormat="1" ht="18" customHeight="1">
      <c r="A7" s="196">
        <f>B7/28</f>
        <v>0</v>
      </c>
      <c r="B7" s="200"/>
      <c r="C7" s="195">
        <f>B7/28*42</f>
        <v>0</v>
      </c>
    </row>
    <row r="8" spans="1:7" s="191" customFormat="1" ht="18" customHeight="1">
      <c r="A8" s="196">
        <f>C8/42</f>
        <v>0</v>
      </c>
      <c r="B8" s="194">
        <f>C8/42*28</f>
        <v>0</v>
      </c>
      <c r="C8" s="201"/>
    </row>
    <row r="11" spans="1:7" ht="18" customHeight="1">
      <c r="A11" s="469" t="s">
        <v>47</v>
      </c>
      <c r="B11" s="469"/>
      <c r="C11" s="469"/>
    </row>
    <row r="12" spans="1:7" ht="18" customHeight="1">
      <c r="A12" s="192" t="s">
        <v>45</v>
      </c>
      <c r="B12" s="192" t="s">
        <v>46</v>
      </c>
      <c r="C12" s="192" t="s">
        <v>120</v>
      </c>
    </row>
    <row r="13" spans="1:7" ht="18" customHeight="1">
      <c r="A13" s="199"/>
      <c r="B13" s="194">
        <f>A13*29</f>
        <v>0</v>
      </c>
      <c r="C13" s="195">
        <f>A13*42</f>
        <v>0</v>
      </c>
    </row>
    <row r="14" spans="1:7" ht="18" customHeight="1">
      <c r="A14" s="196">
        <f>B14/29</f>
        <v>0</v>
      </c>
      <c r="B14" s="200"/>
      <c r="C14" s="195">
        <f>A14*42</f>
        <v>0</v>
      </c>
    </row>
    <row r="15" spans="1:7" ht="18" customHeight="1">
      <c r="A15" s="196">
        <f>C15/42</f>
        <v>0</v>
      </c>
      <c r="B15" s="194">
        <f>C15/42*29</f>
        <v>0</v>
      </c>
      <c r="C15" s="201"/>
    </row>
    <row r="16" spans="1:7" ht="18" customHeight="1">
      <c r="A16" s="197"/>
      <c r="B16" s="197"/>
      <c r="C16" s="197"/>
    </row>
    <row r="17" spans="1:3" ht="19.8" customHeight="1"/>
    <row r="18" spans="1:3" ht="19.8" customHeight="1">
      <c r="A18" s="469" t="s">
        <v>88</v>
      </c>
      <c r="B18" s="469"/>
      <c r="C18" s="198"/>
    </row>
    <row r="19" spans="1:3" ht="19.350000000000001" customHeight="1">
      <c r="A19" s="192" t="s">
        <v>45</v>
      </c>
      <c r="B19" s="192" t="s">
        <v>120</v>
      </c>
    </row>
    <row r="20" spans="1:3" ht="21" customHeight="1">
      <c r="A20" s="199"/>
      <c r="B20" s="195">
        <f>A20*42</f>
        <v>0</v>
      </c>
    </row>
    <row r="21" spans="1:3" ht="19.8" customHeight="1">
      <c r="A21" s="196">
        <f>B21/42</f>
        <v>0</v>
      </c>
      <c r="B21" s="201"/>
    </row>
    <row r="22" spans="1:3" ht="18.600000000000001" customHeight="1">
      <c r="A22" s="197"/>
    </row>
  </sheetData>
  <sheetProtection algorithmName="SHA-512" hashValue="2ZlP5hsD7JwIRnWV+Xsen8/aSbumCFBxgx5clxhk4At11SUzOvvh6c/C5YWXEst13uDaHNYVx18DaU4HKDaoSA==" saltValue="TVg3rn9l1WVTxKeoTG3pAg==" spinCount="100000" sheet="1" selectLockedCells="1"/>
  <mergeCells count="5">
    <mergeCell ref="A4:C4"/>
    <mergeCell ref="A11:C11"/>
    <mergeCell ref="A18:B18"/>
    <mergeCell ref="A3:C3"/>
    <mergeCell ref="A2:C2"/>
  </mergeCells>
  <pageMargins left="0.70866141732283472" right="0.70866141732283472" top="0.78740157480314965" bottom="0.78740157480314965" header="0.31496062992125984" footer="0.31496062992125984"/>
  <pageSetup paperSize="9" orientation="portrait" horizontalDpi="4294967294" r:id="rId1"/>
  <headerFooter>
    <oddFooter>&amp;L&amp;8 2017-107/&amp;F/&amp;A</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sheetPr>
  <dimension ref="A1:L10"/>
  <sheetViews>
    <sheetView zoomScaleNormal="100" zoomScaleSheetLayoutView="100" workbookViewId="0">
      <selection activeCell="I2" sqref="I2"/>
    </sheetView>
  </sheetViews>
  <sheetFormatPr baseColWidth="10" defaultColWidth="11" defaultRowHeight="13.8"/>
  <cols>
    <col min="1" max="1" width="34.296875" style="25" customWidth="1"/>
    <col min="2" max="2" width="16.296875" style="25" customWidth="1"/>
    <col min="3" max="7" width="12.59765625" style="25" customWidth="1"/>
    <col min="8" max="8" width="6.09765625" style="25" customWidth="1"/>
    <col min="9" max="16384" width="11" style="25"/>
  </cols>
  <sheetData>
    <row r="1" spans="1:12" ht="20.25" customHeight="1">
      <c r="A1" s="32" t="s">
        <v>42</v>
      </c>
    </row>
    <row r="2" spans="1:12" ht="409.5" customHeight="1"/>
    <row r="3" spans="1:12" ht="15" customHeight="1"/>
    <row r="4" spans="1:12" ht="20.100000000000001" customHeight="1">
      <c r="B4" s="26"/>
      <c r="C4" s="474" t="s">
        <v>43</v>
      </c>
      <c r="D4" s="474"/>
      <c r="E4" s="474"/>
      <c r="F4" s="474"/>
      <c r="G4" s="474"/>
    </row>
    <row r="5" spans="1:12" ht="30.75" customHeight="1">
      <c r="A5" s="28" t="s">
        <v>35</v>
      </c>
      <c r="B5" s="29" t="s">
        <v>3</v>
      </c>
      <c r="C5" s="31" t="s">
        <v>39</v>
      </c>
      <c r="D5" s="29" t="s">
        <v>40</v>
      </c>
      <c r="E5" s="29" t="s">
        <v>36</v>
      </c>
      <c r="F5" s="29" t="s">
        <v>37</v>
      </c>
      <c r="G5" s="29" t="s">
        <v>38</v>
      </c>
      <c r="I5" s="124" t="s">
        <v>87</v>
      </c>
      <c r="J5" s="124"/>
      <c r="K5" s="124"/>
      <c r="L5" s="124"/>
    </row>
    <row r="6" spans="1:12" ht="20.100000000000001" customHeight="1">
      <c r="A6" s="30" t="s">
        <v>48</v>
      </c>
      <c r="B6" s="33">
        <f>'Berechnung SL-Pensum Schulpool'!$C$22</f>
        <v>0</v>
      </c>
      <c r="C6" s="34">
        <f>B6/120*29</f>
        <v>0</v>
      </c>
      <c r="D6" s="39">
        <f>B6/750*42</f>
        <v>0</v>
      </c>
      <c r="E6" s="475">
        <f>B8/1600*42</f>
        <v>0</v>
      </c>
      <c r="F6" s="39">
        <f>B6/750*42</f>
        <v>0</v>
      </c>
      <c r="G6" s="39">
        <f>B6/1500*42</f>
        <v>0</v>
      </c>
      <c r="I6" s="124" t="s">
        <v>86</v>
      </c>
      <c r="J6" s="124"/>
      <c r="K6" s="124"/>
      <c r="L6" s="124"/>
    </row>
    <row r="7" spans="1:12" ht="20.100000000000001" customHeight="1">
      <c r="A7" s="30" t="s">
        <v>2</v>
      </c>
      <c r="B7" s="33" t="str">
        <f>'Berechnung SL-Pensum Schulpool'!$C$23</f>
        <v>v</v>
      </c>
      <c r="C7" s="34" t="e">
        <f>B7/140*28</f>
        <v>#VALUE!</v>
      </c>
      <c r="D7" s="39" t="e">
        <f>B7/750*42</f>
        <v>#VALUE!</v>
      </c>
      <c r="E7" s="476"/>
      <c r="F7" s="35"/>
      <c r="G7" s="35"/>
    </row>
    <row r="8" spans="1:12" ht="20.100000000000001" customHeight="1">
      <c r="A8" s="27" t="s">
        <v>41</v>
      </c>
      <c r="B8" s="36">
        <f>SUM(B6:B7)</f>
        <v>0</v>
      </c>
      <c r="C8" s="37" t="e">
        <f>SUM(C6:C7)</f>
        <v>#VALUE!</v>
      </c>
      <c r="D8" s="38" t="e">
        <f>SUM(D6:D7)</f>
        <v>#VALUE!</v>
      </c>
      <c r="E8" s="38">
        <f>SUM(E6)</f>
        <v>0</v>
      </c>
      <c r="F8" s="38">
        <f>SUM(F6)</f>
        <v>0</v>
      </c>
      <c r="G8" s="38">
        <f>SUM(G6)</f>
        <v>0</v>
      </c>
    </row>
    <row r="9" spans="1:12" ht="18" customHeight="1"/>
    <row r="10" spans="1:12" ht="18" customHeight="1"/>
  </sheetData>
  <mergeCells count="2">
    <mergeCell ref="C4:G4"/>
    <mergeCell ref="E6:E7"/>
  </mergeCells>
  <pageMargins left="0.70866141732283472" right="0.70866141732283472" top="0.78740157480314965" bottom="0.78740157480314965" header="0.31496062992125984" footer="0.31496062992125984"/>
  <pageSetup paperSize="9" scale="66" orientation="portrait" horizontalDpi="4294967294" r:id="rId1"/>
  <headerFooter>
    <oddFooter>&amp;L&amp;8 2017-107/&amp;F/&amp;A</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Q49"/>
  <sheetViews>
    <sheetView zoomScale="64" zoomScaleNormal="64" zoomScaleSheetLayoutView="85" workbookViewId="0">
      <selection activeCell="N14" sqref="N14"/>
    </sheetView>
  </sheetViews>
  <sheetFormatPr baseColWidth="10" defaultColWidth="11" defaultRowHeight="15"/>
  <cols>
    <col min="1" max="1" width="11" style="4"/>
    <col min="2" max="2" width="63.09765625" style="4" customWidth="1"/>
    <col min="3" max="3" width="16.59765625" style="4" bestFit="1" customWidth="1"/>
    <col min="4" max="4" width="15" style="4" bestFit="1" customWidth="1"/>
    <col min="5" max="5" width="16.296875" style="4" customWidth="1"/>
    <col min="6" max="6" width="13.5" style="4" customWidth="1"/>
    <col min="7" max="7" width="12.796875" style="4" customWidth="1"/>
    <col min="8" max="8" width="15.5" style="4" customWidth="1"/>
    <col min="9" max="9" width="6.796875" style="4" customWidth="1"/>
    <col min="10" max="10" width="6.09765625" style="4" customWidth="1"/>
    <col min="11" max="11" width="32.796875" style="4" customWidth="1"/>
    <col min="12" max="12" width="35.59765625" style="4" customWidth="1"/>
    <col min="13" max="13" width="14.09765625" style="4" customWidth="1"/>
    <col min="14" max="14" width="15.59765625" style="4" customWidth="1"/>
    <col min="15" max="15" width="14.59765625" style="4" customWidth="1"/>
    <col min="16" max="16" width="28.296875" style="4" customWidth="1"/>
    <col min="17" max="17" width="38" style="4" customWidth="1"/>
    <col min="18" max="16384" width="11" style="4"/>
  </cols>
  <sheetData>
    <row r="2" spans="1:17" ht="30">
      <c r="B2" s="477" t="s">
        <v>63</v>
      </c>
      <c r="C2" s="477"/>
      <c r="D2" s="477"/>
      <c r="E2" s="477"/>
      <c r="F2" s="477"/>
      <c r="G2" s="477"/>
      <c r="H2" s="477"/>
      <c r="K2" s="478" t="s">
        <v>85</v>
      </c>
      <c r="L2" s="478"/>
      <c r="M2" s="478"/>
      <c r="N2" s="478"/>
      <c r="O2" s="478"/>
      <c r="P2" s="478"/>
      <c r="Q2" s="478"/>
    </row>
    <row r="3" spans="1:17" ht="15.6">
      <c r="B3" s="98" t="s">
        <v>81</v>
      </c>
      <c r="C3" s="79"/>
      <c r="D3" s="99"/>
      <c r="E3" s="99"/>
      <c r="F3" s="99"/>
      <c r="G3" s="100"/>
      <c r="H3" s="100"/>
      <c r="I3" s="101"/>
      <c r="K3" s="488" t="s">
        <v>55</v>
      </c>
      <c r="L3" s="488"/>
      <c r="M3" s="488"/>
      <c r="N3" s="488"/>
      <c r="O3" s="488"/>
      <c r="P3" s="488"/>
      <c r="Q3" s="488"/>
    </row>
    <row r="4" spans="1:17" ht="21.6" customHeight="1">
      <c r="B4" s="98" t="s">
        <v>95</v>
      </c>
      <c r="C4" s="102"/>
      <c r="D4" s="99"/>
      <c r="E4" s="99"/>
      <c r="F4" s="99"/>
      <c r="G4" s="100"/>
      <c r="H4" s="101"/>
      <c r="I4" s="101"/>
      <c r="K4" s="11"/>
      <c r="L4" s="1"/>
      <c r="M4" s="1"/>
      <c r="N4" s="7"/>
      <c r="O4" s="8"/>
      <c r="P4" s="7"/>
      <c r="Q4" s="8"/>
    </row>
    <row r="5" spans="1:17" ht="41.55" customHeight="1">
      <c r="B5" s="501" t="s">
        <v>89</v>
      </c>
      <c r="C5" s="501"/>
      <c r="D5" s="501"/>
      <c r="E5" s="501"/>
      <c r="F5" s="501"/>
      <c r="G5" s="501"/>
      <c r="H5" s="501"/>
      <c r="I5" s="101"/>
      <c r="K5" s="11"/>
      <c r="L5" s="1"/>
      <c r="M5" s="1"/>
      <c r="N5" s="7"/>
      <c r="O5" s="8"/>
      <c r="P5" s="7"/>
      <c r="Q5" s="8"/>
    </row>
    <row r="6" spans="1:17" ht="84.6" customHeight="1" thickBot="1">
      <c r="A6" s="103"/>
      <c r="B6" s="105" t="s">
        <v>20</v>
      </c>
      <c r="C6" s="105" t="s">
        <v>3</v>
      </c>
      <c r="D6" s="112" t="s">
        <v>1</v>
      </c>
      <c r="E6" s="113" t="s">
        <v>82</v>
      </c>
      <c r="F6" s="114" t="s">
        <v>61</v>
      </c>
      <c r="G6" s="128" t="s">
        <v>65</v>
      </c>
      <c r="H6" s="134" t="s">
        <v>91</v>
      </c>
      <c r="K6" s="5"/>
      <c r="L6" s="9"/>
      <c r="M6" s="1"/>
      <c r="N6" s="1"/>
      <c r="O6" s="1"/>
      <c r="P6" s="16"/>
      <c r="Q6" s="16"/>
    </row>
    <row r="7" spans="1:17" ht="24.6" customHeight="1">
      <c r="A7" s="479" t="s">
        <v>79</v>
      </c>
      <c r="B7" s="104" t="s">
        <v>30</v>
      </c>
      <c r="C7" s="160">
        <f>Eingabe!C14</f>
        <v>0</v>
      </c>
      <c r="D7" s="110">
        <f>Eingabe!D14</f>
        <v>0</v>
      </c>
      <c r="E7" s="108"/>
      <c r="F7" s="108"/>
      <c r="G7" s="129"/>
      <c r="H7" s="135"/>
      <c r="K7" s="17"/>
      <c r="L7" s="9"/>
      <c r="M7" s="1"/>
      <c r="N7" s="1"/>
      <c r="O7" s="1"/>
      <c r="P7" s="19"/>
      <c r="Q7" s="19"/>
    </row>
    <row r="8" spans="1:17" ht="24.6" customHeight="1">
      <c r="A8" s="479"/>
      <c r="B8" s="15" t="s">
        <v>28</v>
      </c>
      <c r="C8" s="110">
        <f>Eingabe!C15</f>
        <v>0</v>
      </c>
      <c r="D8" s="110">
        <f>Eingabe!D15</f>
        <v>0</v>
      </c>
      <c r="E8" s="13"/>
      <c r="F8" s="13"/>
      <c r="G8" s="130"/>
      <c r="H8" s="126"/>
      <c r="K8" s="72" t="s">
        <v>20</v>
      </c>
      <c r="L8" s="511" t="s">
        <v>58</v>
      </c>
      <c r="M8" s="512"/>
      <c r="N8" s="495" t="s">
        <v>59</v>
      </c>
      <c r="O8" s="496"/>
      <c r="P8" s="497" t="s">
        <v>60</v>
      </c>
      <c r="Q8" s="498"/>
    </row>
    <row r="9" spans="1:17" ht="24.6" customHeight="1">
      <c r="A9" s="479"/>
      <c r="B9" s="23" t="s">
        <v>77</v>
      </c>
      <c r="C9" s="13"/>
      <c r="D9" s="13"/>
      <c r="E9" s="86">
        <f>C22/120*29</f>
        <v>0</v>
      </c>
      <c r="F9" s="13"/>
      <c r="G9" s="130"/>
      <c r="H9" s="136">
        <f>E9*1.05</f>
        <v>0</v>
      </c>
      <c r="K9" s="73"/>
      <c r="L9" s="12" t="s">
        <v>21</v>
      </c>
      <c r="M9" s="12" t="s">
        <v>22</v>
      </c>
      <c r="N9" s="12" t="s">
        <v>21</v>
      </c>
      <c r="O9" s="21" t="s">
        <v>22</v>
      </c>
      <c r="P9" s="20" t="s">
        <v>21</v>
      </c>
      <c r="Q9" s="12" t="s">
        <v>22</v>
      </c>
    </row>
    <row r="10" spans="1:17" ht="28.35" customHeight="1">
      <c r="A10" s="479"/>
      <c r="B10" s="84" t="s">
        <v>78</v>
      </c>
      <c r="C10" s="13"/>
      <c r="D10" s="13"/>
      <c r="E10" s="110">
        <f>Eingabe!E17</f>
        <v>0</v>
      </c>
      <c r="F10" s="13"/>
      <c r="G10" s="130"/>
      <c r="H10" s="127"/>
      <c r="K10" s="74" t="s">
        <v>19</v>
      </c>
      <c r="L10" s="48"/>
      <c r="M10" s="48"/>
      <c r="N10" s="45">
        <f>D22*Berchnungsgrundlage!C9</f>
        <v>0</v>
      </c>
      <c r="O10" s="70">
        <f>D23*Berchnungsgrundlage!C9</f>
        <v>0</v>
      </c>
      <c r="P10" s="40">
        <f>D22*Berchnungsgrundlage!D9</f>
        <v>0</v>
      </c>
      <c r="Q10" s="40">
        <f>D23*Berchnungsgrundlage!D9</f>
        <v>0</v>
      </c>
    </row>
    <row r="11" spans="1:17" ht="24.6" customHeight="1">
      <c r="A11" s="479"/>
      <c r="B11" s="24" t="s">
        <v>73</v>
      </c>
      <c r="C11" s="110">
        <f>Eingabe!C16</f>
        <v>0</v>
      </c>
      <c r="D11" s="13"/>
      <c r="E11" s="13"/>
      <c r="F11" s="13"/>
      <c r="G11" s="130"/>
      <c r="H11" s="127"/>
      <c r="K11" s="74" t="s">
        <v>6</v>
      </c>
      <c r="L11" s="49">
        <f>IF(OR(E9="",E9=0),0,C22/120)</f>
        <v>0</v>
      </c>
      <c r="M11" s="49" t="e">
        <f>IF(OR(E14="",E14=0),0,C23/140)</f>
        <v>#VALUE!</v>
      </c>
      <c r="N11" s="45">
        <f>L11*Berchnungsgrundlage!C10</f>
        <v>0</v>
      </c>
      <c r="O11" s="70" t="e">
        <f>M11*Berchnungsgrundlage!C10</f>
        <v>#VALUE!</v>
      </c>
      <c r="P11" s="40">
        <f>L11*Berchnungsgrundlage!D10</f>
        <v>0</v>
      </c>
      <c r="Q11" s="41" t="e">
        <f>M11*Berchnungsgrundlage!D10</f>
        <v>#VALUE!</v>
      </c>
    </row>
    <row r="12" spans="1:17" ht="24.6" customHeight="1" thickBot="1">
      <c r="A12" s="479"/>
      <c r="B12" s="106" t="s">
        <v>74</v>
      </c>
      <c r="C12" s="83"/>
      <c r="D12" s="109"/>
      <c r="E12" s="111">
        <f>Eingabe!E18</f>
        <v>0</v>
      </c>
      <c r="F12" s="109"/>
      <c r="G12" s="131"/>
      <c r="H12" s="137">
        <f>E12*1.05</f>
        <v>0</v>
      </c>
      <c r="K12" s="75" t="s">
        <v>10</v>
      </c>
      <c r="L12" s="49">
        <f>E10/29</f>
        <v>0</v>
      </c>
      <c r="M12" s="49">
        <f>E15/28</f>
        <v>0</v>
      </c>
      <c r="N12" s="45">
        <f>L12*Berchnungsgrundlage!C11</f>
        <v>0</v>
      </c>
      <c r="O12" s="70">
        <f>M12*Berchnungsgrundlage!C11</f>
        <v>0</v>
      </c>
      <c r="P12" s="40">
        <f>L12*Berchnungsgrundlage!D11</f>
        <v>0</v>
      </c>
      <c r="Q12" s="41">
        <f>M12*Berchnungsgrundlage!D11</f>
        <v>0</v>
      </c>
    </row>
    <row r="13" spans="1:17" ht="24.6" customHeight="1">
      <c r="A13" s="480" t="s">
        <v>2</v>
      </c>
      <c r="B13" s="107" t="s">
        <v>29</v>
      </c>
      <c r="C13" s="110" t="str">
        <f>Eingabe!C22</f>
        <v>v</v>
      </c>
      <c r="D13" s="110">
        <f>Eingabe!D22</f>
        <v>0</v>
      </c>
      <c r="E13" s="108"/>
      <c r="F13" s="108"/>
      <c r="G13" s="129"/>
      <c r="H13" s="133"/>
      <c r="K13" s="76" t="s">
        <v>4</v>
      </c>
      <c r="L13" s="48"/>
      <c r="M13" s="48"/>
      <c r="N13" s="45">
        <f>C11*Berchnungsgrundlage!C12</f>
        <v>0</v>
      </c>
      <c r="O13" s="70">
        <f>C16*Berchnungsgrundlage!C12</f>
        <v>0</v>
      </c>
      <c r="P13" s="42"/>
      <c r="Q13" s="43"/>
    </row>
    <row r="14" spans="1:17" ht="24.6" customHeight="1">
      <c r="A14" s="481"/>
      <c r="B14" s="23" t="s">
        <v>76</v>
      </c>
      <c r="C14" s="13"/>
      <c r="D14" s="13"/>
      <c r="E14" s="86" t="e">
        <f>C23/140*28</f>
        <v>#VALUE!</v>
      </c>
      <c r="F14" s="13"/>
      <c r="G14" s="130"/>
      <c r="H14" s="136" t="e">
        <f>E14*1.05</f>
        <v>#VALUE!</v>
      </c>
      <c r="K14" s="76" t="s">
        <v>15</v>
      </c>
      <c r="L14" s="49">
        <f>IF(OR(E12="",E12=0),0,C22/750)</f>
        <v>0</v>
      </c>
      <c r="M14" s="49" t="e">
        <f>IF(OR(E17="",0),0,C23/750)</f>
        <v>#VALUE!</v>
      </c>
      <c r="N14" s="45">
        <f>L14*Berchnungsgrundlage!C14</f>
        <v>0</v>
      </c>
      <c r="O14" s="70" t="e">
        <f>M14*Berchnungsgrundlage!C14</f>
        <v>#VALUE!</v>
      </c>
      <c r="P14" s="40">
        <f>L14*Berchnungsgrundlage!D14</f>
        <v>0</v>
      </c>
      <c r="Q14" s="41" t="e">
        <f>M14*Berchnungsgrundlage!D14</f>
        <v>#VALUE!</v>
      </c>
    </row>
    <row r="15" spans="1:17" ht="31.35" customHeight="1">
      <c r="A15" s="481"/>
      <c r="B15" s="84" t="s">
        <v>75</v>
      </c>
      <c r="C15" s="13"/>
      <c r="D15" s="13"/>
      <c r="E15" s="110">
        <f>Eingabe!E24</f>
        <v>0</v>
      </c>
      <c r="F15" s="13"/>
      <c r="G15" s="130"/>
      <c r="H15" s="127"/>
      <c r="K15" s="77" t="s">
        <v>23</v>
      </c>
      <c r="L15" s="50"/>
      <c r="M15" s="50"/>
      <c r="N15" s="46">
        <f>SUM(N10:N14)</f>
        <v>0</v>
      </c>
      <c r="O15" s="47" t="e">
        <f>SUM(O10:O14)</f>
        <v>#VALUE!</v>
      </c>
      <c r="P15" s="44">
        <f>P10+P11+P12+P14</f>
        <v>0</v>
      </c>
      <c r="Q15" s="51" t="e">
        <f>Q10+Q11+Q12+Q14</f>
        <v>#VALUE!</v>
      </c>
    </row>
    <row r="16" spans="1:17" ht="24.6" customHeight="1">
      <c r="A16" s="481"/>
      <c r="B16" s="24" t="s">
        <v>72</v>
      </c>
      <c r="C16" s="110">
        <f>Eingabe!C23</f>
        <v>0</v>
      </c>
      <c r="D16" s="13"/>
      <c r="E16" s="13"/>
      <c r="F16" s="83"/>
      <c r="G16" s="130"/>
      <c r="H16" s="127"/>
      <c r="K16" s="76" t="s">
        <v>16</v>
      </c>
      <c r="L16" s="509">
        <f>((C19/1600)+(C20/750)+(C21/1500))</f>
        <v>0</v>
      </c>
      <c r="M16" s="510"/>
      <c r="N16" s="499">
        <f>L16*Berchnungsgrundlage!C15</f>
        <v>0</v>
      </c>
      <c r="O16" s="500"/>
      <c r="P16" s="484">
        <f>L16*Berchnungsgrundlage!D15</f>
        <v>0</v>
      </c>
      <c r="Q16" s="485"/>
    </row>
    <row r="17" spans="1:17" ht="24.6" customHeight="1" thickBot="1">
      <c r="A17" s="482"/>
      <c r="B17" s="82" t="s">
        <v>71</v>
      </c>
      <c r="C17" s="109"/>
      <c r="D17" s="109"/>
      <c r="E17" s="116" t="e">
        <f>Eingabe!E25</f>
        <v>#VALUE!</v>
      </c>
      <c r="F17" s="109"/>
      <c r="G17" s="131"/>
      <c r="H17" s="138" t="e">
        <f>E17*1.05</f>
        <v>#VALUE!</v>
      </c>
      <c r="K17" s="76" t="s">
        <v>5</v>
      </c>
      <c r="L17" s="48"/>
      <c r="M17" s="48"/>
      <c r="N17" s="499">
        <f>G18/200*Berchnungsgrundlage!C13</f>
        <v>0</v>
      </c>
      <c r="O17" s="500"/>
      <c r="P17" s="493"/>
      <c r="Q17" s="494"/>
    </row>
    <row r="18" spans="1:17" ht="24.6" customHeight="1" thickBot="1">
      <c r="A18" s="119" t="s">
        <v>80</v>
      </c>
      <c r="B18" s="120" t="s">
        <v>25</v>
      </c>
      <c r="C18" s="121"/>
      <c r="D18" s="121"/>
      <c r="E18" s="122"/>
      <c r="F18" s="121"/>
      <c r="G18" s="110">
        <f>Eingabe!C29</f>
        <v>0</v>
      </c>
      <c r="H18" s="132"/>
      <c r="K18" s="76" t="s">
        <v>11</v>
      </c>
      <c r="L18" s="48"/>
      <c r="M18" s="48"/>
      <c r="N18" s="499" t="e">
        <f>IF((C22+C23)&lt;61,Berchnungsgrundlage!$C$16,IF(AND((C22+C23)&gt;60,(C22+C23)&lt;121),Berchnungsgrundlage!$C$17,IF(AND((C22+C23)&gt;120,(C22+C23)&lt;181),Berchnungsgrundlage!$C$18,0)))</f>
        <v>#VALUE!</v>
      </c>
      <c r="O18" s="500"/>
      <c r="P18" s="493"/>
      <c r="Q18" s="494"/>
    </row>
    <row r="19" spans="1:17" ht="24.6" customHeight="1">
      <c r="A19" s="479" t="s">
        <v>36</v>
      </c>
      <c r="B19" s="115" t="s">
        <v>68</v>
      </c>
      <c r="C19" s="162">
        <f>Eingabe!C33</f>
        <v>0</v>
      </c>
      <c r="D19" s="108"/>
      <c r="E19" s="117"/>
      <c r="F19" s="118">
        <f>C19/1600</f>
        <v>0</v>
      </c>
      <c r="G19" s="129"/>
      <c r="H19" s="139">
        <f>F19*1.05</f>
        <v>0</v>
      </c>
      <c r="K19" s="77" t="s">
        <v>24</v>
      </c>
      <c r="L19" s="50"/>
      <c r="M19" s="50"/>
      <c r="N19" s="513" t="e">
        <f>SUM(N16:O18)</f>
        <v>#VALUE!</v>
      </c>
      <c r="O19" s="514"/>
      <c r="P19" s="491">
        <f>P16</f>
        <v>0</v>
      </c>
      <c r="Q19" s="492"/>
    </row>
    <row r="20" spans="1:17" ht="24.6" customHeight="1">
      <c r="A20" s="479"/>
      <c r="B20" s="10" t="s">
        <v>69</v>
      </c>
      <c r="C20" s="162">
        <f>Eingabe!C34</f>
        <v>0</v>
      </c>
      <c r="D20" s="13"/>
      <c r="E20" s="85"/>
      <c r="F20" s="87">
        <f>C20/750</f>
        <v>0</v>
      </c>
      <c r="G20" s="130"/>
      <c r="H20" s="140">
        <f>F20*1.05</f>
        <v>0</v>
      </c>
      <c r="K20" s="78" t="s">
        <v>0</v>
      </c>
      <c r="L20" s="52"/>
      <c r="M20" s="52"/>
      <c r="N20" s="486" t="e">
        <f>SUM(N15,O15,N19)</f>
        <v>#VALUE!</v>
      </c>
      <c r="O20" s="487"/>
      <c r="P20" s="489" t="e">
        <f>SUM(P15,Q15,P19)</f>
        <v>#VALUE!</v>
      </c>
      <c r="Q20" s="490"/>
    </row>
    <row r="21" spans="1:17" ht="24.6" customHeight="1" thickBot="1">
      <c r="A21" s="483"/>
      <c r="B21" s="82" t="s">
        <v>70</v>
      </c>
      <c r="C21" s="162">
        <f>Eingabe!C35</f>
        <v>0</v>
      </c>
      <c r="D21" s="109"/>
      <c r="E21" s="123"/>
      <c r="F21" s="111">
        <f>C21/1500</f>
        <v>0</v>
      </c>
      <c r="G21" s="131"/>
      <c r="H21" s="140">
        <f>F21*1.05</f>
        <v>0</v>
      </c>
    </row>
    <row r="22" spans="1:17" ht="24.6" customHeight="1">
      <c r="B22" s="81" t="s">
        <v>66</v>
      </c>
      <c r="C22" s="161">
        <f>C7+C8</f>
        <v>0</v>
      </c>
      <c r="D22" s="161">
        <f>D7+D8</f>
        <v>0</v>
      </c>
      <c r="E22" s="159"/>
      <c r="F22" s="2"/>
      <c r="G22" s="7"/>
      <c r="H22" s="7"/>
    </row>
    <row r="23" spans="1:17" ht="24.6" customHeight="1">
      <c r="B23" s="14" t="s">
        <v>64</v>
      </c>
      <c r="C23" s="161" t="str">
        <f>C13</f>
        <v>v</v>
      </c>
      <c r="D23" s="161">
        <f>D13</f>
        <v>0</v>
      </c>
      <c r="E23" s="159"/>
      <c r="F23" s="2"/>
      <c r="G23" s="7"/>
      <c r="H23" s="7"/>
    </row>
    <row r="24" spans="1:17">
      <c r="B24" s="80" t="s">
        <v>67</v>
      </c>
      <c r="C24" s="2"/>
      <c r="D24" s="3"/>
      <c r="E24" s="3"/>
      <c r="F24" s="3"/>
      <c r="G24" s="22"/>
      <c r="H24" s="22"/>
    </row>
    <row r="25" spans="1:17" ht="28.8" customHeight="1">
      <c r="B25" s="16"/>
      <c r="C25" s="18"/>
      <c r="D25" s="3"/>
      <c r="E25" s="3"/>
      <c r="F25" s="3"/>
      <c r="H25" s="2"/>
    </row>
    <row r="26" spans="1:17" s="5" customFormat="1" ht="15" customHeight="1">
      <c r="B26" s="505" t="s">
        <v>94</v>
      </c>
      <c r="C26" s="505"/>
      <c r="D26" s="505"/>
      <c r="E26" s="505"/>
      <c r="F26" s="505"/>
      <c r="G26" s="505"/>
      <c r="H26" s="505"/>
      <c r="I26" s="505"/>
      <c r="J26" s="505"/>
      <c r="K26" s="505"/>
      <c r="L26" s="505"/>
      <c r="M26" s="505"/>
      <c r="N26" s="505"/>
      <c r="O26" s="505"/>
      <c r="P26" s="505"/>
      <c r="Q26" s="505"/>
    </row>
    <row r="27" spans="1:17" s="5" customFormat="1" ht="15" customHeight="1">
      <c r="B27" s="505"/>
      <c r="C27" s="505"/>
      <c r="D27" s="505"/>
      <c r="E27" s="505"/>
      <c r="F27" s="505"/>
      <c r="G27" s="505"/>
      <c r="H27" s="505"/>
      <c r="I27" s="505"/>
      <c r="J27" s="505"/>
      <c r="K27" s="505"/>
      <c r="L27" s="505"/>
      <c r="M27" s="505"/>
      <c r="N27" s="505"/>
      <c r="O27" s="505"/>
      <c r="P27" s="505"/>
      <c r="Q27" s="505"/>
    </row>
    <row r="28" spans="1:17" s="5" customFormat="1" ht="23.1" customHeight="1">
      <c r="H28" s="96"/>
      <c r="I28" s="96"/>
      <c r="J28" s="8"/>
    </row>
    <row r="29" spans="1:17" s="5" customFormat="1" ht="23.1" customHeight="1" thickBot="1">
      <c r="C29" s="19"/>
      <c r="D29" s="19"/>
      <c r="E29" s="19"/>
      <c r="F29" s="19"/>
      <c r="G29" s="19"/>
      <c r="H29" s="19"/>
      <c r="I29" s="19"/>
      <c r="J29" s="8"/>
    </row>
    <row r="30" spans="1:17" s="5" customFormat="1" ht="37.35" customHeight="1" thickBot="1">
      <c r="B30" s="155" t="s">
        <v>51</v>
      </c>
      <c r="C30" s="143"/>
      <c r="D30" s="144"/>
      <c r="E30" s="145"/>
      <c r="F30" s="146"/>
      <c r="G30" s="504" t="s">
        <v>33</v>
      </c>
      <c r="H30" s="504"/>
      <c r="I30" s="504"/>
      <c r="J30" s="504"/>
      <c r="K30" s="504"/>
      <c r="L30" s="504"/>
      <c r="O30" s="125"/>
    </row>
    <row r="31" spans="1:17" s="5" customFormat="1" ht="34.35" customHeight="1" thickBot="1">
      <c r="B31" s="147" t="s">
        <v>52</v>
      </c>
      <c r="C31" s="148"/>
      <c r="D31" s="149" t="e">
        <f>N20</f>
        <v>#VALUE!</v>
      </c>
      <c r="E31" s="150"/>
      <c r="F31" s="151"/>
      <c r="G31" s="503" t="s">
        <v>32</v>
      </c>
      <c r="H31" s="503"/>
      <c r="I31" s="503"/>
      <c r="J31" s="503"/>
      <c r="K31" s="503"/>
      <c r="L31" s="156" t="e">
        <f>P20</f>
        <v>#VALUE!</v>
      </c>
    </row>
    <row r="32" spans="1:17" s="5" customFormat="1" ht="34.35" customHeight="1" thickBot="1">
      <c r="B32" s="506" t="s">
        <v>92</v>
      </c>
      <c r="C32" s="507"/>
      <c r="D32" s="508"/>
      <c r="E32" s="152"/>
      <c r="F32" s="153"/>
      <c r="G32" s="504" t="s">
        <v>93</v>
      </c>
      <c r="H32" s="504"/>
      <c r="I32" s="504"/>
      <c r="J32" s="504"/>
      <c r="K32" s="504"/>
      <c r="L32" s="504"/>
    </row>
    <row r="33" spans="2:12" s="5" customFormat="1" ht="30.6" customHeight="1" thickBot="1">
      <c r="B33" s="147" t="s">
        <v>83</v>
      </c>
      <c r="C33" s="148"/>
      <c r="D33" s="157" t="e">
        <f>'5% Zuschlag IF, SAA, SPD '!$D$22</f>
        <v>#VALUE!</v>
      </c>
      <c r="E33" s="150"/>
      <c r="F33" s="154"/>
      <c r="G33" s="502" t="s">
        <v>84</v>
      </c>
      <c r="H33" s="502"/>
      <c r="I33" s="502"/>
      <c r="J33" s="502"/>
      <c r="K33" s="502"/>
      <c r="L33" s="158" t="e">
        <f>'5% Zuschlag IF, SAA, SPD '!$F$22</f>
        <v>#VALUE!</v>
      </c>
    </row>
    <row r="34" spans="2:12" s="5" customFormat="1" ht="23.1" customHeight="1">
      <c r="B34" s="4"/>
      <c r="C34" s="4"/>
      <c r="D34" s="4"/>
      <c r="E34" s="4"/>
      <c r="F34" s="4"/>
      <c r="G34" s="4"/>
      <c r="H34" s="4"/>
      <c r="I34" s="4"/>
      <c r="J34" s="8"/>
    </row>
    <row r="35" spans="2:12" s="5" customFormat="1">
      <c r="B35" s="142"/>
      <c r="C35" s="4"/>
      <c r="D35" s="4"/>
      <c r="E35" s="4"/>
      <c r="F35" s="4"/>
      <c r="G35" s="4"/>
      <c r="H35" s="4"/>
      <c r="I35" s="4"/>
      <c r="J35" s="8"/>
    </row>
    <row r="36" spans="2:12">
      <c r="B36" s="142"/>
      <c r="J36" s="6"/>
    </row>
    <row r="38" spans="2:12" ht="46.5" customHeight="1"/>
    <row r="39" spans="2:12" ht="24" customHeight="1"/>
    <row r="40" spans="2:12" ht="23.55" customHeight="1"/>
    <row r="49" spans="2:2">
      <c r="B49" s="69"/>
    </row>
  </sheetData>
  <mergeCells count="27">
    <mergeCell ref="B5:H5"/>
    <mergeCell ref="G33:K33"/>
    <mergeCell ref="G31:K31"/>
    <mergeCell ref="G30:L30"/>
    <mergeCell ref="G32:L32"/>
    <mergeCell ref="B26:Q27"/>
    <mergeCell ref="B32:D32"/>
    <mergeCell ref="L16:M16"/>
    <mergeCell ref="L8:M8"/>
    <mergeCell ref="N19:O19"/>
    <mergeCell ref="P17:Q17"/>
    <mergeCell ref="B2:H2"/>
    <mergeCell ref="K2:Q2"/>
    <mergeCell ref="A7:A12"/>
    <mergeCell ref="A13:A17"/>
    <mergeCell ref="A19:A21"/>
    <mergeCell ref="P16:Q16"/>
    <mergeCell ref="N20:O20"/>
    <mergeCell ref="K3:Q3"/>
    <mergeCell ref="P20:Q20"/>
    <mergeCell ref="P19:Q19"/>
    <mergeCell ref="P18:Q18"/>
    <mergeCell ref="N8:O8"/>
    <mergeCell ref="P8:Q8"/>
    <mergeCell ref="N16:O16"/>
    <mergeCell ref="N17:O17"/>
    <mergeCell ref="N18:O18"/>
  </mergeCells>
  <pageMargins left="0.70866141732283472" right="0.70866141732283472" top="0.78740157480314965" bottom="0.78740157480314965" header="0.31496062992125984" footer="0.31496062992125984"/>
  <pageSetup paperSize="9" scale="41" orientation="landscape" r:id="rId1"/>
  <headerFooter>
    <oddFooter>&amp;L&amp;8 2017-107/&amp;F/&amp;A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7:H23"/>
  <sheetViews>
    <sheetView topLeftCell="A10" workbookViewId="0">
      <selection activeCell="E13" sqref="E13"/>
    </sheetView>
  </sheetViews>
  <sheetFormatPr baseColWidth="10" defaultRowHeight="13.8"/>
  <cols>
    <col min="1" max="1" width="27.59765625" bestFit="1" customWidth="1"/>
    <col min="3" max="3" width="12.59765625" customWidth="1"/>
    <col min="5" max="5" width="21.59765625" customWidth="1"/>
  </cols>
  <sheetData>
    <row r="7" spans="1:8" ht="15">
      <c r="A7" s="8"/>
      <c r="B7" s="5"/>
      <c r="C7" s="5"/>
      <c r="D7" s="5"/>
      <c r="E7" s="5"/>
      <c r="F7" s="5"/>
      <c r="G7" s="5"/>
      <c r="H7" s="5"/>
    </row>
    <row r="8" spans="1:8" ht="15">
      <c r="A8" s="53" t="s">
        <v>62</v>
      </c>
      <c r="B8" s="88"/>
      <c r="H8" s="5"/>
    </row>
    <row r="9" spans="1:8" ht="13.8" customHeight="1">
      <c r="H9" s="5"/>
    </row>
    <row r="10" spans="1:8" ht="43.8" customHeight="1">
      <c r="A10" s="54" t="s">
        <v>20</v>
      </c>
      <c r="B10" s="515" t="s">
        <v>58</v>
      </c>
      <c r="C10" s="516"/>
      <c r="D10" s="517" t="s">
        <v>59</v>
      </c>
      <c r="E10" s="518"/>
      <c r="F10" s="519" t="s">
        <v>60</v>
      </c>
      <c r="G10" s="520"/>
      <c r="H10" s="5"/>
    </row>
    <row r="11" spans="1:8" ht="15">
      <c r="A11" s="55"/>
      <c r="B11" s="56" t="s">
        <v>21</v>
      </c>
      <c r="C11" s="56" t="s">
        <v>22</v>
      </c>
      <c r="D11" s="56" t="s">
        <v>21</v>
      </c>
      <c r="E11" s="57" t="s">
        <v>22</v>
      </c>
      <c r="F11" s="58" t="s">
        <v>21</v>
      </c>
      <c r="G11" s="56" t="s">
        <v>22</v>
      </c>
      <c r="H11" s="5"/>
    </row>
    <row r="12" spans="1:8" ht="15">
      <c r="A12" s="59" t="s">
        <v>19</v>
      </c>
      <c r="B12" s="60"/>
      <c r="C12" s="60"/>
      <c r="D12" s="61">
        <f>'Berechnung SL-Pensum Schulpool'!$N$10</f>
        <v>0</v>
      </c>
      <c r="E12" s="71">
        <f>'Berechnung SL-Pensum Schulpool'!$O$10</f>
        <v>0</v>
      </c>
      <c r="F12" s="62">
        <f>'Berechnung SL-Pensum Schulpool'!$P$10</f>
        <v>0</v>
      </c>
      <c r="G12" s="63">
        <f>'Berechnung SL-Pensum Schulpool'!$Q$10</f>
        <v>0</v>
      </c>
      <c r="H12" s="5"/>
    </row>
    <row r="13" spans="1:8" ht="15">
      <c r="A13" s="97" t="s">
        <v>6</v>
      </c>
      <c r="B13" s="64">
        <f>'Berechnung SL-Pensum Schulpool'!$C$22/120*1.05</f>
        <v>0</v>
      </c>
      <c r="C13" s="64" t="e">
        <f>'Berechnung SL-Pensum Schulpool'!$C$23/140*1.05</f>
        <v>#VALUE!</v>
      </c>
      <c r="D13" s="61">
        <f>B13*Berchnungsgrundlage!C10</f>
        <v>0</v>
      </c>
      <c r="E13" s="71" t="e">
        <f>C13*Berchnungsgrundlage!C10</f>
        <v>#VALUE!</v>
      </c>
      <c r="F13" s="62">
        <f>B13*Berchnungsgrundlage!D10</f>
        <v>0</v>
      </c>
      <c r="G13" s="63" t="e">
        <f>C13*Berchnungsgrundlage!D10</f>
        <v>#VALUE!</v>
      </c>
      <c r="H13" s="5"/>
    </row>
    <row r="14" spans="1:8" ht="13.8" customHeight="1">
      <c r="A14" s="141" t="s">
        <v>10</v>
      </c>
      <c r="B14" s="64">
        <f>'Berechnung SL-Pensum Schulpool'!L12</f>
        <v>0</v>
      </c>
      <c r="C14" s="64">
        <f>'Berechnung SL-Pensum Schulpool'!M12</f>
        <v>0</v>
      </c>
      <c r="D14" s="61">
        <f>'Berechnung SL-Pensum Schulpool'!N12</f>
        <v>0</v>
      </c>
      <c r="E14" s="71">
        <f>'Berechnung SL-Pensum Schulpool'!O12</f>
        <v>0</v>
      </c>
      <c r="F14" s="62">
        <f>'Berechnung SL-Pensum Schulpool'!P12</f>
        <v>0</v>
      </c>
      <c r="G14" s="63">
        <f>'Berechnung SL-Pensum Schulpool'!Q12</f>
        <v>0</v>
      </c>
      <c r="H14" s="5"/>
    </row>
    <row r="15" spans="1:8" ht="15">
      <c r="A15" s="65" t="s">
        <v>4</v>
      </c>
      <c r="B15" s="60"/>
      <c r="C15" s="60"/>
      <c r="D15" s="61">
        <f>'Berechnung SL-Pensum Schulpool'!N13</f>
        <v>0</v>
      </c>
      <c r="E15" s="71">
        <f>'Berechnung SL-Pensum Schulpool'!O13</f>
        <v>0</v>
      </c>
      <c r="F15" s="66"/>
      <c r="G15" s="67"/>
      <c r="H15" s="5"/>
    </row>
    <row r="16" spans="1:8" ht="15">
      <c r="A16" s="97" t="s">
        <v>15</v>
      </c>
      <c r="B16" s="64">
        <f>'Berechnung SL-Pensum Schulpool'!$L$14*1.05</f>
        <v>0</v>
      </c>
      <c r="C16" s="64" t="e">
        <f>'Berechnung SL-Pensum Schulpool'!$M$14*1.05</f>
        <v>#VALUE!</v>
      </c>
      <c r="D16" s="61">
        <f>B16*Berchnungsgrundlage!C14</f>
        <v>0</v>
      </c>
      <c r="E16" s="71" t="e">
        <f>C16*Berchnungsgrundlage!C14</f>
        <v>#VALUE!</v>
      </c>
      <c r="F16" s="62">
        <f>B16*Berchnungsgrundlage!D14</f>
        <v>0</v>
      </c>
      <c r="G16" s="63" t="e">
        <f>C16*Berchnungsgrundlage!D14</f>
        <v>#VALUE!</v>
      </c>
      <c r="H16" s="5"/>
    </row>
    <row r="17" spans="1:8" ht="15">
      <c r="A17" s="89" t="s">
        <v>23</v>
      </c>
      <c r="B17" s="90"/>
      <c r="C17" s="90"/>
      <c r="D17" s="91">
        <f>SUM(D12:D16)</f>
        <v>0</v>
      </c>
      <c r="E17" s="92" t="e">
        <f>SUM(E12:E16)</f>
        <v>#VALUE!</v>
      </c>
      <c r="F17" s="93">
        <f>F12+F13+F14+F16</f>
        <v>0</v>
      </c>
      <c r="G17" s="94" t="e">
        <f>G12+G13+G14+G16</f>
        <v>#VALUE!</v>
      </c>
      <c r="H17" s="5"/>
    </row>
    <row r="18" spans="1:8" ht="15">
      <c r="A18" s="97" t="s">
        <v>16</v>
      </c>
      <c r="B18" s="521">
        <f>'Berechnung SL-Pensum Schulpool'!$L$16*1.05</f>
        <v>0</v>
      </c>
      <c r="C18" s="522"/>
      <c r="D18" s="523">
        <f>B18*Berchnungsgrundlage!C15</f>
        <v>0</v>
      </c>
      <c r="E18" s="524"/>
      <c r="F18" s="525">
        <f>B18*Berchnungsgrundlage!D15</f>
        <v>0</v>
      </c>
      <c r="G18" s="526"/>
      <c r="H18" s="5"/>
    </row>
    <row r="19" spans="1:8" ht="15">
      <c r="A19" s="65" t="s">
        <v>5</v>
      </c>
      <c r="B19" s="60"/>
      <c r="C19" s="60"/>
      <c r="D19" s="523">
        <f>'Berechnung SL-Pensum Schulpool'!$N$17</f>
        <v>0</v>
      </c>
      <c r="E19" s="524"/>
      <c r="F19" s="531"/>
      <c r="G19" s="532"/>
      <c r="H19" s="5"/>
    </row>
    <row r="20" spans="1:8" ht="15">
      <c r="A20" s="65" t="s">
        <v>11</v>
      </c>
      <c r="B20" s="60"/>
      <c r="C20" s="60"/>
      <c r="D20" s="523" t="e">
        <f>'Berechnung SL-Pensum Schulpool'!$N$18</f>
        <v>#VALUE!</v>
      </c>
      <c r="E20" s="524"/>
      <c r="F20" s="531"/>
      <c r="G20" s="532"/>
      <c r="H20" s="5"/>
    </row>
    <row r="21" spans="1:8" ht="15">
      <c r="A21" s="89" t="s">
        <v>24</v>
      </c>
      <c r="B21" s="90"/>
      <c r="C21" s="90"/>
      <c r="D21" s="533" t="e">
        <f>SUM(D18:E20)</f>
        <v>#VALUE!</v>
      </c>
      <c r="E21" s="534"/>
      <c r="F21" s="535">
        <f>F18</f>
        <v>0</v>
      </c>
      <c r="G21" s="536"/>
      <c r="H21" s="5"/>
    </row>
    <row r="22" spans="1:8" ht="17.399999999999999">
      <c r="A22" s="95" t="s">
        <v>0</v>
      </c>
      <c r="B22" s="68"/>
      <c r="C22" s="68"/>
      <c r="D22" s="527" t="e">
        <f>SUM(D17,E17,D21)</f>
        <v>#VALUE!</v>
      </c>
      <c r="E22" s="528"/>
      <c r="F22" s="529" t="e">
        <f>SUM(F17,G17,F21)</f>
        <v>#VALUE!</v>
      </c>
      <c r="G22" s="530"/>
      <c r="H22" s="5"/>
    </row>
    <row r="23" spans="1:8" ht="15">
      <c r="A23" s="8"/>
      <c r="B23" s="5"/>
      <c r="C23" s="5"/>
      <c r="D23" s="5"/>
      <c r="E23" s="5"/>
      <c r="F23" s="5"/>
      <c r="G23" s="5"/>
      <c r="H23" s="5"/>
    </row>
  </sheetData>
  <mergeCells count="14">
    <mergeCell ref="D22:E22"/>
    <mergeCell ref="F22:G22"/>
    <mergeCell ref="D19:E19"/>
    <mergeCell ref="F19:G19"/>
    <mergeCell ref="D20:E20"/>
    <mergeCell ref="F20:G20"/>
    <mergeCell ref="D21:E21"/>
    <mergeCell ref="F21:G21"/>
    <mergeCell ref="B10:C10"/>
    <mergeCell ref="D10:E10"/>
    <mergeCell ref="F10:G10"/>
    <mergeCell ref="B18:C18"/>
    <mergeCell ref="D18:E18"/>
    <mergeCell ref="F18:G18"/>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1</vt:i4>
      </vt:variant>
    </vt:vector>
  </HeadingPairs>
  <TitlesOfParts>
    <vt:vector size="8" baseType="lpstr">
      <vt:lpstr>Berchnungsgrundlage</vt:lpstr>
      <vt:lpstr>Eingabe</vt:lpstr>
      <vt:lpstr>Pensen</vt:lpstr>
      <vt:lpstr>Pensenumrechner</vt:lpstr>
      <vt:lpstr>IF, SSA, SD Pensen</vt:lpstr>
      <vt:lpstr>Berechnung SL-Pensum Schulpool</vt:lpstr>
      <vt:lpstr>5% Zuschlag IF, SAA, SPD </vt:lpstr>
      <vt:lpstr>'IF, SSA, SD Pensen'!Druckbereich</vt:lpstr>
    </vt:vector>
  </TitlesOfParts>
  <Company>Dienststelle Volksschulbildung Kanton Luzern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Berechnung der Schulleitungspensen und des Schulpools ab Schuljahr 25/26</dc:title>
  <dc:subject>Finanzielles</dc:subject>
  <dc:creator>Richard Kreienbuehl</dc:creator>
  <cp:keywords>Pensenumrechner</cp:keywords>
  <cp:lastModifiedBy>Bara Alessandra</cp:lastModifiedBy>
  <cp:lastPrinted>2018-03-19T07:50:12Z</cp:lastPrinted>
  <dcterms:created xsi:type="dcterms:W3CDTF">2016-08-26T06:21:57Z</dcterms:created>
  <dcterms:modified xsi:type="dcterms:W3CDTF">2025-10-08T14:26:23Z</dcterms:modified>
</cp:coreProperties>
</file>